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irezione d'Impresa" sheetId="1" r:id="rId1"/>
  </sheets>
  <definedNames>
    <definedName name="_xlnm.Print_Area" localSheetId="0">'Direzione d''Impresa'!$A$1:$AD$101</definedName>
  </definedNames>
  <calcPr fullCalcOnLoad="1"/>
</workbook>
</file>

<file path=xl/sharedStrings.xml><?xml version="1.0" encoding="utf-8"?>
<sst xmlns="http://schemas.openxmlformats.org/spreadsheetml/2006/main" count="117" uniqueCount="97">
  <si>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</si>
  <si>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</si>
  <si>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</si>
  <si>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</si>
  <si>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</si>
  <si>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</si>
  <si>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</si>
  <si>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</si>
  <si>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</si>
  <si>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</si>
  <si>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</si>
  <si>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</si>
  <si>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</si>
  <si>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</si>
  <si>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</si>
  <si>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</si>
  <si>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</si>
  <si>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</si>
  <si>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</si>
  <si>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</si>
  <si>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</si>
  <si>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</si>
  <si>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</si>
  <si>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</si>
  <si>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</si>
  <si>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</si>
  <si>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</si>
  <si>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</si>
  <si>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</si>
  <si>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</si>
  <si>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</si>
  <si>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</si>
  <si>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</si>
  <si>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</si>
  <si>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</si>
  <si>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</si>
  <si>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</si>
  <si>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</si>
  <si>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</si>
  <si>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</si>
  <si>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</si>
  <si>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</si>
  <si>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</si>
  <si>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</si>
  <si>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</si>
  <si>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</si>
  <si>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</si>
  <si>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</si>
  <si>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</si>
  <si>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</si>
  <si>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</si>
  <si>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</si>
  <si>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Gestione dell'Innovazione e dei Progetti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</si>
  <si>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</si>
  <si>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</si>
  <si>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</si>
  <si>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</si>
  <si>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Marketing Industriale</t>
  </si>
  <si>
    <t>Analisi dei Sistemi Finanziari 1 + 2</t>
  </si>
  <si>
    <t>Elementi di Diritto dei Contratti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</si>
  <si>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</si>
  <si>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</si>
  <si>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</si>
  <si>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</si>
  <si>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</si>
  <si>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</si>
  <si>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</si>
  <si>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</si>
  <si>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</si>
  <si>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</si>
  <si>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</si>
  <si>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</si>
  <si>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</si>
  <si>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</si>
  <si>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</si>
  <si>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>Production Management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</si>
  <si>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</si>
  <si>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</si>
  <si>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</si>
  <si>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</si>
  <si>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</si>
  <si>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</si>
  <si>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</si>
  <si>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</si>
  <si>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</si>
  <si>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Politica Economica e Finanziaria Applicata</t>
  </si>
  <si>
    <t>Fuori Corso</t>
  </si>
  <si>
    <t xml:space="preserve">  In Corso</t>
  </si>
  <si>
    <t>Elementi di Diritto Digitale</t>
  </si>
  <si>
    <t>Sustainability Management and Innovation</t>
  </si>
  <si>
    <t>Life Cycle Assessment del Fotovoltaico</t>
  </si>
  <si>
    <t>Modelli Statistici per l'Economia</t>
  </si>
  <si>
    <t>INDIRIZZO: Direzione d'Impresa A.A.2021/2022</t>
  </si>
  <si>
    <t>Energetica Ambientale e Sostenibilità</t>
  </si>
  <si>
    <t>Machine Learning</t>
  </si>
  <si>
    <t>Gestione della Qualità**</t>
  </si>
  <si>
    <t xml:space="preserve">  ** Solo se non sostenuto nel CdL triennale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</si>
</sst>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5" fillId="32" borderId="35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2" fillId="4" borderId="39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40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18" fillId="4" borderId="44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5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9" fillId="4" borderId="46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4" borderId="50" xfId="0" applyFont="1" applyFill="1" applyBorder="1" applyAlignment="1" applyProtection="1">
      <alignment/>
      <protection locked="0"/>
    </xf>
    <xf numFmtId="0" fontId="0" fillId="4" borderId="51" xfId="0" applyFill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6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75" t="s">
        <v>16</v>
      </c>
      <c r="B2" s="1" t="s">
        <v>5</v>
      </c>
      <c r="C2" s="298" t="s">
        <v>25</v>
      </c>
      <c r="D2" s="299"/>
      <c r="E2" s="300"/>
      <c r="F2" s="2"/>
      <c r="G2" s="304" t="s">
        <v>6</v>
      </c>
      <c r="H2" s="304"/>
      <c r="I2" s="325" t="s">
        <v>26</v>
      </c>
      <c r="J2" s="326"/>
      <c r="K2" s="326"/>
      <c r="L2" s="327"/>
      <c r="M2" s="328"/>
      <c r="N2" s="73"/>
      <c r="O2" s="226" t="s">
        <v>76</v>
      </c>
      <c r="P2" s="224"/>
      <c r="R2" s="74"/>
      <c r="S2" s="75" t="s">
        <v>43</v>
      </c>
      <c r="T2" s="207"/>
      <c r="U2" s="207"/>
      <c r="V2" s="207"/>
      <c r="W2" s="207"/>
      <c r="X2" s="76"/>
      <c r="Y2" s="77"/>
      <c r="Z2" s="78"/>
      <c r="AA2" s="193"/>
      <c r="AB2" s="79"/>
      <c r="AC2" s="80"/>
    </row>
    <row r="3" spans="1:18" ht="21" customHeight="1">
      <c r="A3" s="276"/>
      <c r="B3" s="6" t="s">
        <v>9</v>
      </c>
      <c r="C3" s="319" t="s">
        <v>27</v>
      </c>
      <c r="D3" s="329"/>
      <c r="E3" s="330"/>
      <c r="F3" s="222"/>
      <c r="G3" s="7" t="s">
        <v>7</v>
      </c>
      <c r="H3" s="7"/>
      <c r="I3" s="319" t="s">
        <v>29</v>
      </c>
      <c r="J3" s="329"/>
      <c r="K3" s="330"/>
      <c r="L3" s="223"/>
      <c r="M3" s="223"/>
      <c r="N3" s="8"/>
      <c r="O3" s="227" t="s">
        <v>77</v>
      </c>
      <c r="P3" s="225"/>
      <c r="Q3" s="86"/>
      <c r="R3" s="87"/>
    </row>
    <row r="4" spans="1:18" ht="21" customHeight="1">
      <c r="A4" s="276"/>
      <c r="B4" s="6" t="s">
        <v>31</v>
      </c>
      <c r="C4" s="81"/>
      <c r="D4" s="319" t="s">
        <v>28</v>
      </c>
      <c r="E4" s="330"/>
      <c r="F4" s="7"/>
      <c r="G4" s="8"/>
      <c r="H4" s="88"/>
      <c r="I4" s="88"/>
      <c r="J4" s="83"/>
      <c r="K4" s="65"/>
      <c r="L4" s="9"/>
      <c r="M4" s="8"/>
      <c r="N4" s="89"/>
      <c r="O4" s="65"/>
      <c r="P4" s="217"/>
      <c r="Q4" s="86"/>
      <c r="R4" s="87"/>
    </row>
    <row r="5" spans="1:18" ht="21" customHeight="1">
      <c r="A5" s="276"/>
      <c r="B5" s="7" t="s">
        <v>34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9" t="s">
        <v>87</v>
      </c>
      <c r="P5" s="270" t="s">
        <v>86</v>
      </c>
      <c r="Q5" s="86"/>
      <c r="R5" s="87"/>
    </row>
    <row r="6" spans="1:29" ht="23.25" customHeight="1">
      <c r="A6" s="276"/>
      <c r="B6" s="6" t="s">
        <v>80</v>
      </c>
      <c r="C6" s="63"/>
      <c r="D6" s="63"/>
      <c r="E6" s="319" t="s">
        <v>78</v>
      </c>
      <c r="F6" s="320"/>
      <c r="G6" s="244"/>
      <c r="H6" s="34" t="s">
        <v>79</v>
      </c>
      <c r="I6" s="63"/>
      <c r="J6" s="91"/>
      <c r="K6" s="92"/>
      <c r="L6" s="228">
        <v>1</v>
      </c>
      <c r="M6" s="8"/>
      <c r="N6" s="238"/>
      <c r="O6" s="239"/>
      <c r="P6" s="240"/>
      <c r="Q6" s="93">
        <f>L6</f>
        <v>1</v>
      </c>
      <c r="R6" s="271" t="b">
        <f>IF(S6=2,TRUE,IF(Q6&lt;2,FALSE,TRUE))</f>
        <v>1</v>
      </c>
      <c r="S6" s="181">
        <v>2</v>
      </c>
      <c r="T6" s="181"/>
      <c r="U6" s="181"/>
      <c r="V6" s="181"/>
      <c r="W6" s="181"/>
      <c r="X6" s="305" t="str">
        <f>IF(S6=2,"IN CORSO",IF(Q6&lt;2,"ERRORE FUORI CORSO","FUORI CORSO"))</f>
        <v>IN CORSO</v>
      </c>
      <c r="Y6" s="306"/>
      <c r="Z6" s="306"/>
      <c r="AA6" s="306"/>
      <c r="AB6" s="306"/>
      <c r="AC6" s="306"/>
    </row>
    <row r="7" spans="1:26" ht="8.25" customHeight="1" thickBot="1">
      <c r="A7" s="277"/>
      <c r="B7" s="10"/>
      <c r="C7" s="316"/>
      <c r="D7" s="317"/>
      <c r="E7" s="317"/>
      <c r="F7" s="317"/>
      <c r="G7" s="317"/>
      <c r="H7" s="318"/>
      <c r="I7" s="63"/>
      <c r="J7" s="63"/>
      <c r="K7" s="83"/>
      <c r="L7" s="221"/>
      <c r="M7" s="63"/>
      <c r="N7" s="324"/>
      <c r="O7" s="324"/>
      <c r="P7" s="85"/>
      <c r="Y7" s="68"/>
      <c r="Z7" s="95"/>
    </row>
    <row r="8" spans="8:26" ht="12.75">
      <c r="H8" s="236"/>
      <c r="I8" s="63"/>
      <c r="J8" s="63"/>
      <c r="K8" s="83"/>
      <c r="L8" s="63"/>
      <c r="M8" s="63"/>
      <c r="N8" s="64"/>
      <c r="O8" s="65"/>
      <c r="P8" s="85"/>
      <c r="Q8" s="309" t="s">
        <v>21</v>
      </c>
      <c r="R8" s="310"/>
      <c r="S8" s="310"/>
      <c r="T8" s="310"/>
      <c r="U8" s="310"/>
      <c r="V8" s="310"/>
      <c r="W8" s="310"/>
      <c r="X8" s="310"/>
      <c r="Y8" s="93">
        <f>IF(S6=1,18,18)</f>
        <v>18</v>
      </c>
      <c r="Z8" s="68"/>
    </row>
    <row r="9" spans="2:18" ht="25.5" customHeight="1" thickBot="1">
      <c r="B9" s="163" t="s">
        <v>46</v>
      </c>
      <c r="C9" s="96"/>
      <c r="D9" s="96"/>
      <c r="E9" s="96"/>
      <c r="H9" s="246" t="s">
        <v>81</v>
      </c>
      <c r="I9" s="11"/>
      <c r="J9" s="11"/>
      <c r="K9" s="13"/>
      <c r="L9" s="321" t="s">
        <v>78</v>
      </c>
      <c r="M9" s="322"/>
      <c r="N9" s="323"/>
      <c r="O9" s="245"/>
      <c r="P9" s="237"/>
      <c r="R9" s="95"/>
    </row>
    <row r="10" ht="25.5" customHeight="1" thickBot="1">
      <c r="B10" s="189" t="s">
        <v>92</v>
      </c>
    </row>
    <row r="11" spans="2:16" ht="15.75" customHeight="1" thickBot="1">
      <c r="B11" s="97" t="s">
        <v>23</v>
      </c>
      <c r="C11" s="97"/>
      <c r="O11" s="218" t="s">
        <v>12</v>
      </c>
      <c r="P11" s="219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83</v>
      </c>
      <c r="K12" s="99" t="s">
        <v>1</v>
      </c>
      <c r="L12" s="101" t="s">
        <v>8</v>
      </c>
      <c r="M12" s="101" t="s">
        <v>22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08"/>
      <c r="U12" s="208"/>
      <c r="V12" s="208"/>
      <c r="W12" s="208"/>
      <c r="X12" s="70"/>
      <c r="Y12" s="103" t="s">
        <v>15</v>
      </c>
      <c r="Z12" s="95"/>
      <c r="AA12" s="104" t="s">
        <v>30</v>
      </c>
      <c r="AB12" s="94"/>
      <c r="AC12" s="105" t="s">
        <v>32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09"/>
      <c r="U13" s="209"/>
      <c r="V13" s="209"/>
      <c r="W13" s="209"/>
    </row>
    <row r="14" spans="1:30" ht="24" customHeight="1">
      <c r="A14" s="278" t="s">
        <v>17</v>
      </c>
      <c r="B14" s="48" t="s">
        <v>74</v>
      </c>
      <c r="C14" s="107"/>
      <c r="D14" s="107"/>
      <c r="E14" s="107"/>
      <c r="F14" s="108"/>
      <c r="G14" s="229"/>
      <c r="H14" s="230"/>
      <c r="I14" s="231"/>
      <c r="J14" s="4">
        <v>2</v>
      </c>
      <c r="K14" s="40">
        <v>12</v>
      </c>
      <c r="L14" s="232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7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7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10">
        <f>IF(AND(J14=1,X14=FALSE,L14=$L$6,$S$6=1),K14,"")</f>
      </c>
    </row>
    <row r="15" spans="1:30" ht="24" customHeight="1">
      <c r="A15" s="279"/>
      <c r="B15" s="48" t="s">
        <v>51</v>
      </c>
      <c r="C15" s="107"/>
      <c r="D15" s="107"/>
      <c r="E15" s="107"/>
      <c r="F15" s="108"/>
      <c r="G15" s="229"/>
      <c r="H15" s="230"/>
      <c r="I15" s="231"/>
      <c r="J15" s="4">
        <v>2</v>
      </c>
      <c r="K15" s="40">
        <v>9</v>
      </c>
      <c r="L15" s="232"/>
      <c r="M15" s="57">
        <v>1</v>
      </c>
      <c r="N15" s="47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7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7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79"/>
      <c r="B16" s="48" t="s">
        <v>52</v>
      </c>
      <c r="C16" s="107"/>
      <c r="D16" s="107"/>
      <c r="E16" s="107"/>
      <c r="F16" s="108"/>
      <c r="G16" s="229"/>
      <c r="H16" s="230"/>
      <c r="I16" s="231"/>
      <c r="J16" s="4">
        <v>2</v>
      </c>
      <c r="K16" s="40">
        <v>6</v>
      </c>
      <c r="L16" s="232"/>
      <c r="M16" s="57">
        <v>1</v>
      </c>
      <c r="N16" s="47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7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7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10">
        <f t="shared" si="12"/>
      </c>
    </row>
    <row r="17" spans="1:30" ht="24" customHeight="1">
      <c r="A17" s="279"/>
      <c r="B17" s="186" t="s">
        <v>53</v>
      </c>
      <c r="C17" s="107"/>
      <c r="D17" s="107"/>
      <c r="E17" s="107"/>
      <c r="F17" s="108"/>
      <c r="G17" s="229"/>
      <c r="H17" s="230"/>
      <c r="I17" s="231"/>
      <c r="J17" s="4">
        <v>2</v>
      </c>
      <c r="K17" s="40">
        <v>6</v>
      </c>
      <c r="L17" s="232"/>
      <c r="M17" s="57">
        <v>1</v>
      </c>
      <c r="N17" s="47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7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7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10">
        <f t="shared" si="12"/>
      </c>
    </row>
    <row r="18" spans="1:30" ht="24" customHeight="1">
      <c r="A18" s="279"/>
      <c r="B18" s="49" t="s">
        <v>54</v>
      </c>
      <c r="C18" s="107"/>
      <c r="D18" s="107"/>
      <c r="E18" s="107"/>
      <c r="F18" s="108"/>
      <c r="G18" s="229"/>
      <c r="H18" s="230"/>
      <c r="I18" s="231"/>
      <c r="J18" s="4">
        <v>2</v>
      </c>
      <c r="K18" s="40">
        <v>6</v>
      </c>
      <c r="L18" s="232"/>
      <c r="M18" s="57">
        <v>1</v>
      </c>
      <c r="N18" s="47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7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7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10">
        <f t="shared" si="12"/>
      </c>
    </row>
    <row r="19" spans="1:30" ht="24" customHeight="1">
      <c r="A19" s="279"/>
      <c r="B19" s="186" t="s">
        <v>89</v>
      </c>
      <c r="C19" s="107"/>
      <c r="D19" s="107"/>
      <c r="E19" s="107"/>
      <c r="F19" s="108"/>
      <c r="G19" s="229"/>
      <c r="H19" s="230"/>
      <c r="I19" s="231"/>
      <c r="J19" s="4">
        <v>2</v>
      </c>
      <c r="K19" s="40">
        <v>6</v>
      </c>
      <c r="L19" s="232"/>
      <c r="M19" s="57">
        <v>1</v>
      </c>
      <c r="N19" s="47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7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7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10">
        <f t="shared" si="12"/>
      </c>
    </row>
    <row r="20" spans="1:30" ht="24" customHeight="1">
      <c r="A20" s="279"/>
      <c r="B20" s="48" t="s">
        <v>55</v>
      </c>
      <c r="C20" s="107"/>
      <c r="D20" s="107"/>
      <c r="E20" s="107"/>
      <c r="F20" s="108"/>
      <c r="G20" s="229"/>
      <c r="H20" s="230"/>
      <c r="I20" s="231"/>
      <c r="J20" s="4">
        <v>2</v>
      </c>
      <c r="K20" s="40">
        <v>12</v>
      </c>
      <c r="L20" s="232"/>
      <c r="M20" s="57">
        <v>2</v>
      </c>
      <c r="N20" s="47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7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7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10">
        <f t="shared" si="12"/>
      </c>
    </row>
    <row r="21" spans="1:30" ht="24" customHeight="1">
      <c r="A21" s="279"/>
      <c r="B21" s="48" t="s">
        <v>56</v>
      </c>
      <c r="C21" s="107"/>
      <c r="D21" s="107"/>
      <c r="E21" s="107"/>
      <c r="F21" s="108"/>
      <c r="G21" s="229"/>
      <c r="H21" s="230"/>
      <c r="I21" s="231"/>
      <c r="J21" s="4">
        <v>2</v>
      </c>
      <c r="K21" s="40">
        <v>12</v>
      </c>
      <c r="L21" s="232"/>
      <c r="M21" s="57">
        <v>2</v>
      </c>
      <c r="N21" s="47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7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7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10">
        <f t="shared" si="12"/>
      </c>
    </row>
    <row r="22" spans="1:30" ht="24" customHeight="1">
      <c r="A22" s="279"/>
      <c r="B22" s="48" t="s">
        <v>57</v>
      </c>
      <c r="C22" s="107"/>
      <c r="D22" s="107"/>
      <c r="E22" s="107"/>
      <c r="F22" s="108"/>
      <c r="G22" s="229"/>
      <c r="H22" s="230"/>
      <c r="I22" s="231"/>
      <c r="J22" s="4">
        <v>2</v>
      </c>
      <c r="K22" s="40">
        <v>6</v>
      </c>
      <c r="L22" s="232"/>
      <c r="M22" s="57">
        <v>2</v>
      </c>
      <c r="N22" s="47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7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7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10">
        <f t="shared" si="12"/>
      </c>
    </row>
    <row r="23" spans="1:30" ht="24" customHeight="1">
      <c r="A23" s="279"/>
      <c r="B23" s="48" t="s">
        <v>58</v>
      </c>
      <c r="C23" s="107"/>
      <c r="D23" s="107"/>
      <c r="E23" s="107"/>
      <c r="F23" s="108"/>
      <c r="G23" s="229"/>
      <c r="H23" s="230"/>
      <c r="I23" s="231"/>
      <c r="J23" s="4">
        <v>2</v>
      </c>
      <c r="K23" s="40">
        <v>12</v>
      </c>
      <c r="L23" s="232"/>
      <c r="M23" s="57">
        <v>2</v>
      </c>
      <c r="N23" s="47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7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7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10">
        <f t="shared" si="12"/>
      </c>
    </row>
    <row r="24" spans="1:30" ht="24" customHeight="1">
      <c r="A24" s="279"/>
      <c r="B24" s="48" t="s">
        <v>59</v>
      </c>
      <c r="C24" s="107"/>
      <c r="D24" s="107"/>
      <c r="E24" s="107"/>
      <c r="F24" s="108"/>
      <c r="G24" s="229"/>
      <c r="H24" s="230"/>
      <c r="I24" s="231"/>
      <c r="J24" s="4">
        <v>2</v>
      </c>
      <c r="K24" s="40">
        <v>6</v>
      </c>
      <c r="L24" s="232"/>
      <c r="M24" s="57">
        <v>2</v>
      </c>
      <c r="N24" s="47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7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7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10">
        <f t="shared" si="12"/>
      </c>
    </row>
    <row r="25" spans="1:30" ht="1.5" customHeight="1">
      <c r="A25" s="280"/>
      <c r="B25" s="50"/>
      <c r="C25" s="113"/>
      <c r="D25" s="113"/>
      <c r="E25" s="113"/>
      <c r="F25" s="114"/>
      <c r="G25" s="164"/>
      <c r="H25" s="114"/>
      <c r="I25" s="165"/>
      <c r="J25" s="4">
        <v>2</v>
      </c>
      <c r="K25" s="40"/>
      <c r="L25" s="14"/>
      <c r="M25" s="115"/>
      <c r="N25" s="47"/>
      <c r="O25" s="20"/>
      <c r="P25" s="22"/>
      <c r="Q25" s="190"/>
      <c r="R25" s="155"/>
      <c r="S25" s="57">
        <f>IF(AND(X25&lt;&gt;"?",M25-L25=1,J25=2),K25,"")</f>
      </c>
      <c r="T25" s="202"/>
      <c r="U25" s="202"/>
      <c r="V25" s="202"/>
      <c r="W25" s="202"/>
      <c r="X25" s="202"/>
      <c r="Y25" s="57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10">
        <f>IF(AND(L25&lt;=$L$6,J25=1),K25,"")</f>
      </c>
    </row>
    <row r="26" spans="1:30" ht="1.5" customHeight="1">
      <c r="A26" s="280"/>
      <c r="B26" s="51"/>
      <c r="C26" s="116"/>
      <c r="D26" s="116"/>
      <c r="E26" s="116"/>
      <c r="F26" s="12"/>
      <c r="G26" s="166"/>
      <c r="H26" s="12"/>
      <c r="I26" s="167"/>
      <c r="J26" s="4">
        <v>2</v>
      </c>
      <c r="K26" s="40"/>
      <c r="L26" s="14"/>
      <c r="M26" s="115"/>
      <c r="N26" s="47"/>
      <c r="O26" s="20"/>
      <c r="P26" s="22"/>
      <c r="Q26" s="190"/>
      <c r="R26" s="155"/>
      <c r="S26" s="57">
        <f>IF(AND(X26&lt;&gt;"?",M26-L26=1,J26=2),K26,"")</f>
      </c>
      <c r="T26" s="202"/>
      <c r="U26" s="202"/>
      <c r="V26" s="202"/>
      <c r="W26" s="202"/>
      <c r="X26" s="202"/>
      <c r="Y26" s="57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10">
        <f>IF(AND(L26&lt;=$L$6,J26=1),K26,"")</f>
      </c>
    </row>
    <row r="27" spans="1:30" ht="1.5" customHeight="1">
      <c r="A27" s="280"/>
      <c r="B27" s="52"/>
      <c r="C27" s="117"/>
      <c r="D27" s="117"/>
      <c r="E27" s="117"/>
      <c r="F27" s="118"/>
      <c r="G27" s="168"/>
      <c r="H27" s="118"/>
      <c r="I27" s="169"/>
      <c r="J27" s="4">
        <v>2</v>
      </c>
      <c r="K27" s="40"/>
      <c r="L27" s="14"/>
      <c r="M27" s="115"/>
      <c r="N27" s="47"/>
      <c r="O27" s="20"/>
      <c r="P27" s="22"/>
      <c r="Q27" s="190"/>
      <c r="R27" s="155"/>
      <c r="S27" s="57">
        <f>IF(AND(X27&lt;&gt;"?",M27-L27=1,J27=2),K27,"")</f>
      </c>
      <c r="T27" s="202"/>
      <c r="U27" s="202"/>
      <c r="V27" s="202"/>
      <c r="W27" s="202"/>
      <c r="X27" s="202"/>
      <c r="Y27" s="57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10">
        <f>IF(AND(L27&lt;=$L$6,J27=1),K27,"")</f>
      </c>
    </row>
    <row r="28" spans="1:30" ht="24" customHeight="1">
      <c r="A28" s="280"/>
      <c r="B28" s="48" t="s">
        <v>20</v>
      </c>
      <c r="C28" s="107"/>
      <c r="D28" s="107"/>
      <c r="E28" s="107"/>
      <c r="F28" s="108"/>
      <c r="G28" s="229"/>
      <c r="H28" s="230"/>
      <c r="I28" s="231"/>
      <c r="J28" s="4">
        <v>2</v>
      </c>
      <c r="K28" s="40">
        <v>3</v>
      </c>
      <c r="L28" s="232"/>
      <c r="M28" s="57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7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7"/>
      <c r="Z28" s="203" t="b">
        <f>AND(J28=1,X28=FALSE,L28&lt;$L$6,L28&lt;M28)</f>
        <v>0</v>
      </c>
      <c r="AA28" s="194">
        <f>IF(Z28,1,"")</f>
      </c>
      <c r="AB28" s="203"/>
      <c r="AC28" s="156"/>
      <c r="AD28" s="110">
        <f>IF(AND(J28=1,X28=FALSE,L28=$L$6,$S$6=1),K28,"")</f>
      </c>
    </row>
    <row r="29" spans="1:30" ht="19.5" customHeight="1" thickBot="1">
      <c r="A29" s="281"/>
      <c r="B29" s="52" t="s">
        <v>0</v>
      </c>
      <c r="C29" s="117"/>
      <c r="D29" s="117"/>
      <c r="E29" s="119"/>
      <c r="F29" s="118"/>
      <c r="G29" s="63"/>
      <c r="H29" s="63"/>
      <c r="I29" s="63"/>
      <c r="J29" s="170"/>
      <c r="K29" s="41">
        <v>12</v>
      </c>
      <c r="L29" s="15">
        <v>2</v>
      </c>
      <c r="M29" s="57">
        <v>2</v>
      </c>
      <c r="N29" s="176"/>
      <c r="O29" s="23">
        <v>0</v>
      </c>
      <c r="P29" s="25">
        <f>IF(L29=2,K29,0)</f>
        <v>12</v>
      </c>
      <c r="Q29" s="190"/>
      <c r="R29" s="155"/>
      <c r="S29" s="57"/>
      <c r="T29" s="202"/>
      <c r="U29" s="202"/>
      <c r="V29" s="202"/>
      <c r="W29" s="202"/>
      <c r="X29" s="202"/>
      <c r="Y29" s="57"/>
      <c r="Z29" s="203"/>
      <c r="AA29" s="194"/>
      <c r="AB29" s="204"/>
      <c r="AC29" s="156"/>
      <c r="AD29" s="110"/>
    </row>
    <row r="30" spans="2:29" ht="9.75" customHeight="1">
      <c r="B30" s="53"/>
      <c r="J30" s="171"/>
      <c r="K30" s="42"/>
      <c r="L30" s="110"/>
      <c r="M30" s="115"/>
      <c r="N30" s="47"/>
      <c r="O30" s="21"/>
      <c r="P30" s="21"/>
      <c r="R30" s="111"/>
      <c r="S30" s="93"/>
      <c r="T30" s="209"/>
      <c r="U30" s="209"/>
      <c r="V30" s="209"/>
      <c r="W30" s="209"/>
      <c r="X30" s="112"/>
      <c r="AA30" s="195"/>
      <c r="AC30" s="105"/>
    </row>
    <row r="31" spans="1:30" ht="15" customHeight="1">
      <c r="A31" s="137" t="s">
        <v>82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5"/>
      <c r="S31" s="57"/>
      <c r="T31" s="202"/>
      <c r="U31" s="202"/>
      <c r="V31" s="202"/>
      <c r="W31" s="202"/>
      <c r="X31" s="112"/>
      <c r="Y31" s="149"/>
      <c r="Z31" s="36"/>
      <c r="AA31" s="194"/>
      <c r="AB31" s="36"/>
      <c r="AC31" s="255">
        <f>IF(OR(AB14:AB25),"Ant. N.C.","")</f>
      </c>
      <c r="AD31" s="256">
        <f>SUM(AD14:AD28)</f>
        <v>0</v>
      </c>
    </row>
    <row r="32" spans="2:29" ht="9.75" customHeight="1">
      <c r="B32" s="53"/>
      <c r="J32" s="171"/>
      <c r="K32" s="42"/>
      <c r="L32" s="120"/>
      <c r="M32" s="115"/>
      <c r="N32" s="47"/>
      <c r="O32" s="21"/>
      <c r="P32" s="21"/>
      <c r="R32" s="111"/>
      <c r="S32" s="93"/>
      <c r="T32" s="209"/>
      <c r="U32" s="209"/>
      <c r="V32" s="209"/>
      <c r="W32" s="209"/>
      <c r="X32" s="112"/>
      <c r="AA32" s="195"/>
      <c r="AC32" s="105"/>
    </row>
    <row r="33" spans="2:30" s="121" customFormat="1" ht="9" customHeight="1">
      <c r="B33" s="54"/>
      <c r="J33" s="172"/>
      <c r="K33" s="43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5" t="s">
        <v>38</v>
      </c>
      <c r="C34" s="132"/>
      <c r="J34" s="173"/>
      <c r="K34" s="44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4"/>
      <c r="H35" s="131" t="s">
        <v>3</v>
      </c>
      <c r="I35" s="131" t="s">
        <v>42</v>
      </c>
      <c r="J35" s="173"/>
      <c r="K35" s="44" t="s">
        <v>1</v>
      </c>
      <c r="L35" s="133" t="s">
        <v>8</v>
      </c>
      <c r="M35" s="45" t="s">
        <v>22</v>
      </c>
      <c r="N35" s="178"/>
      <c r="O35" s="27"/>
      <c r="P35" s="27"/>
      <c r="Q35" s="124"/>
      <c r="R35" s="125"/>
      <c r="S35" s="37" t="s">
        <v>14</v>
      </c>
      <c r="T35" s="208"/>
      <c r="U35" s="208"/>
      <c r="V35" s="208"/>
      <c r="W35" s="208"/>
      <c r="X35" s="70"/>
      <c r="Y35" s="103" t="s">
        <v>15</v>
      </c>
      <c r="Z35" s="95"/>
      <c r="AA35" s="104" t="s">
        <v>30</v>
      </c>
      <c r="AB35" s="94"/>
      <c r="AC35" s="105" t="s">
        <v>32</v>
      </c>
      <c r="AD35" s="106" t="s">
        <v>19</v>
      </c>
    </row>
    <row r="36" spans="2:29" ht="9.75" customHeight="1" thickBot="1">
      <c r="B36" s="53"/>
      <c r="J36" s="171"/>
      <c r="K36" s="42"/>
      <c r="L36" s="120"/>
      <c r="M36" s="46"/>
      <c r="N36" s="4"/>
      <c r="O36" s="24"/>
      <c r="P36" s="24"/>
      <c r="R36" s="111"/>
      <c r="S36" s="93"/>
      <c r="T36" s="209"/>
      <c r="U36" s="209"/>
      <c r="V36" s="209"/>
      <c r="W36" s="209"/>
      <c r="X36" s="112"/>
      <c r="AA36" s="195"/>
      <c r="AC36" s="105"/>
    </row>
    <row r="37" spans="1:30" ht="24" customHeight="1">
      <c r="A37" s="282"/>
      <c r="B37" s="56" t="s">
        <v>60</v>
      </c>
      <c r="C37" s="108"/>
      <c r="D37" s="108"/>
      <c r="E37" s="109"/>
      <c r="F37" s="108"/>
      <c r="G37" s="233">
        <v>6</v>
      </c>
      <c r="H37" s="234"/>
      <c r="I37" s="231"/>
      <c r="J37" s="3" t="b">
        <v>0</v>
      </c>
      <c r="K37" s="40">
        <f aca="true" t="shared" si="13" ref="K37:K55">IF(J37=TRUE,G37,"")</f>
      </c>
      <c r="L37" s="235"/>
      <c r="M37" s="59">
        <v>1</v>
      </c>
      <c r="N37" s="47" t="b">
        <v>0</v>
      </c>
      <c r="O37" s="20">
        <f aca="true" t="shared" si="14" ref="O37:O55">IF(L37=1,IF(K37="",0,K37),0)</f>
        <v>0</v>
      </c>
      <c r="P37" s="22">
        <f aca="true" t="shared" si="15" ref="P37:P55">IF(L37=2,IF(K37="",0,K37),0)</f>
        <v>0</v>
      </c>
      <c r="Q37" s="190">
        <f aca="true" t="shared" si="16" ref="Q37:Q55">IF(U37,"SCEGLIERE!",IF(OR(X37,W37,V37),"ANNO ?",IF(S37&lt;&gt;"","ANTICIPO","")))</f>
      </c>
      <c r="R37" s="155"/>
      <c r="S37" s="57">
        <f aca="true" t="shared" si="17" ref="S37:S55">IF(AND(V37=FALSE,X37=FALSE,M37-L37=1,J37,N37=FALSE),K37,"")</f>
      </c>
      <c r="T37" s="202"/>
      <c r="U37" s="202" t="b">
        <f aca="true" t="shared" si="18" ref="U37:U58">IF(AND(N37,J37=FALSE),TRUE,FALSE)</f>
        <v>0</v>
      </c>
      <c r="V37" s="202" t="b">
        <f aca="true" t="shared" si="19" ref="V37:V58">IF(AND(J37,N37=FALSE,L37&lt;$L$6),TRUE,FALSE)</f>
        <v>0</v>
      </c>
      <c r="W37" s="202" t="b">
        <f aca="true" t="shared" si="20" ref="W37:W61">IF(AND(N37,L37&gt;$L$6-$S$6+1),TRUE,FALSE)</f>
        <v>0</v>
      </c>
      <c r="X37" s="202" t="b">
        <f aca="true" t="shared" si="21" ref="X37:X61">IF(OR(AND(J37=FALSE,N37=FALSE),AND(L37&lt;3,L37&gt;0)),FALSE,TRUE)</f>
        <v>0</v>
      </c>
      <c r="Y37" s="57">
        <f aca="true" t="shared" si="22" ref="Y37:Y55">IF(Q37="ANTICIPO",1,"")</f>
      </c>
      <c r="Z37" s="203" t="b">
        <f aca="true" t="shared" si="23" ref="Z37:Z61">AND(N37,X37=FALSE,L37&lt;$L$6,L37&lt;M37)</f>
        <v>0</v>
      </c>
      <c r="AA37" s="194">
        <f aca="true" t="shared" si="24" ref="AA37:AA55">IF(Z37,1,"")</f>
      </c>
      <c r="AB37" s="203" t="b">
        <f aca="true" t="shared" si="25" ref="AB37:AB55">AND(J37,X37=FALSE,L37&lt;M37-1)</f>
        <v>0</v>
      </c>
      <c r="AC37" s="156">
        <f aca="true" t="shared" si="26" ref="AC37:AC55">IF(AB37,"NON CONSENTITO","")</f>
      </c>
      <c r="AD37" s="110">
        <f aca="true" t="shared" si="27" ref="AD37:AD61">IF(AND(N37,X37=FALSE,L37=$L$6,$S$6=1),K37,"")</f>
      </c>
    </row>
    <row r="38" spans="1:30" ht="24" customHeight="1">
      <c r="A38" s="282"/>
      <c r="B38" s="56" t="s">
        <v>61</v>
      </c>
      <c r="C38" s="134"/>
      <c r="D38" s="134"/>
      <c r="E38" s="109"/>
      <c r="F38" s="108"/>
      <c r="G38" s="233">
        <v>6</v>
      </c>
      <c r="H38" s="234"/>
      <c r="I38" s="231"/>
      <c r="J38" s="3" t="b">
        <v>0</v>
      </c>
      <c r="K38" s="40">
        <f>IF(J38=TRUE,G38,"")</f>
      </c>
      <c r="L38" s="235"/>
      <c r="M38" s="59">
        <v>1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0">
        <f>IF(U38,"SCEGLIERE!",IF(OR(X38,W38,V38),"ANNO ?",IF(S38&lt;&gt;"","ANTICIPO","")))</f>
      </c>
      <c r="R38" s="155"/>
      <c r="S38" s="57">
        <f>IF(AND(V38=FALSE,X38=FALSE,M38-L38=1,J38,N38=FALSE),K38,"")</f>
      </c>
      <c r="T38" s="202"/>
      <c r="U38" s="202" t="b">
        <f t="shared" si="18"/>
        <v>0</v>
      </c>
      <c r="V38" s="202" t="b">
        <f t="shared" si="19"/>
        <v>0</v>
      </c>
      <c r="W38" s="202" t="b">
        <f>IF(AND(N38,L38&gt;$L$6-$S$6+1),TRUE,FALSE)</f>
        <v>0</v>
      </c>
      <c r="X38" s="202" t="b">
        <f>IF(OR(AND(J38=FALSE,N38=FALSE),AND(L38&lt;3,L38&gt;0)),FALSE,TRUE)</f>
        <v>0</v>
      </c>
      <c r="Y38" s="57">
        <f>IF(Q38="ANTICIPO",1,"")</f>
      </c>
      <c r="Z38" s="203" t="b">
        <f>AND(N38,X38=FALSE,L38&lt;$L$6,L38&lt;M38)</f>
        <v>0</v>
      </c>
      <c r="AA38" s="194">
        <f t="shared" si="24"/>
      </c>
      <c r="AB38" s="203" t="b">
        <f>AND(J38,X38=FALSE,L38&lt;M38-1)</f>
        <v>0</v>
      </c>
      <c r="AC38" s="156">
        <f t="shared" si="26"/>
      </c>
      <c r="AD38" s="110">
        <f>IF(AND(N38,X38=FALSE,L38=$L$6,$S$6=1),K38,"")</f>
      </c>
    </row>
    <row r="39" spans="1:30" ht="24" customHeight="1">
      <c r="A39" s="282"/>
      <c r="B39" s="56" t="s">
        <v>88</v>
      </c>
      <c r="C39" s="134"/>
      <c r="D39" s="134"/>
      <c r="E39" s="109"/>
      <c r="F39" s="108"/>
      <c r="G39" s="233">
        <v>6</v>
      </c>
      <c r="H39" s="234"/>
      <c r="I39" s="231"/>
      <c r="J39" s="3" t="b">
        <v>0</v>
      </c>
      <c r="K39" s="40">
        <f>IF(J39=TRUE,G39,"")</f>
      </c>
      <c r="L39" s="235"/>
      <c r="M39" s="59">
        <v>1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7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7">
        <f>IF(Q39="ANTICIPO",1,"")</f>
      </c>
      <c r="Z39" s="203" t="b">
        <f>AND(N39,X39=FALSE,L39&lt;$L$6,L39&lt;M39)</f>
        <v>0</v>
      </c>
      <c r="AA39" s="194">
        <f>IF(Z39,1,"")</f>
      </c>
      <c r="AB39" s="203" t="b">
        <f>AND(J39,X39=FALSE,L39&lt;M39-1)</f>
        <v>0</v>
      </c>
      <c r="AC39" s="156">
        <f>IF(AB39,"NON CONSENTITO","")</f>
      </c>
      <c r="AD39" s="110">
        <f>IF(AND(N39,X39=FALSE,L39=$L$6,$S$6=1),K39,"")</f>
      </c>
    </row>
    <row r="40" spans="1:30" ht="24" customHeight="1">
      <c r="A40" s="282"/>
      <c r="B40" s="56" t="s">
        <v>93</v>
      </c>
      <c r="C40" s="134"/>
      <c r="D40" s="134"/>
      <c r="E40" s="109"/>
      <c r="F40" s="108"/>
      <c r="G40" s="233">
        <v>6</v>
      </c>
      <c r="H40" s="234"/>
      <c r="I40" s="231"/>
      <c r="J40" s="3" t="b">
        <v>0</v>
      </c>
      <c r="K40" s="40">
        <f>IF(J40=TRUE,G40,"")</f>
      </c>
      <c r="L40" s="235"/>
      <c r="M40" s="59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7">
        <f>IF(AND(V40=FALSE,X40=FALSE,M40-L40=1,J40,N40=FALSE),K40,"")</f>
      </c>
      <c r="T40" s="202"/>
      <c r="U40" s="202" t="b">
        <f t="shared" si="18"/>
        <v>0</v>
      </c>
      <c r="V40" s="202" t="b">
        <f t="shared" si="19"/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7">
        <f>IF(Q40="ANTICIPO",1,"")</f>
      </c>
      <c r="Z40" s="203" t="b">
        <f>AND(N40,X40=FALSE,L40&lt;$L$6,L40&lt;M40)</f>
        <v>0</v>
      </c>
      <c r="AA40" s="194">
        <f t="shared" si="24"/>
      </c>
      <c r="AB40" s="203" t="b">
        <f>AND(J40,X40=FALSE,L40&lt;M40-1)</f>
        <v>0</v>
      </c>
      <c r="AC40" s="156">
        <f t="shared" si="26"/>
      </c>
      <c r="AD40" s="110">
        <f>IF(AND(N40,X40=FALSE,L40=$L$6,$S$6=1),K40,"")</f>
      </c>
    </row>
    <row r="41" spans="1:30" ht="24" customHeight="1">
      <c r="A41" s="283"/>
      <c r="B41" s="56" t="s">
        <v>62</v>
      </c>
      <c r="C41" s="134"/>
      <c r="D41" s="134"/>
      <c r="E41" s="109"/>
      <c r="F41" s="108"/>
      <c r="G41" s="233">
        <v>6</v>
      </c>
      <c r="H41" s="234"/>
      <c r="I41" s="231"/>
      <c r="J41" s="3" t="b">
        <v>0</v>
      </c>
      <c r="K41" s="40">
        <f t="shared" si="13"/>
      </c>
      <c r="L41" s="235"/>
      <c r="M41" s="59">
        <v>2</v>
      </c>
      <c r="N41" s="47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7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0"/>
        <v>0</v>
      </c>
      <c r="X41" s="202" t="b">
        <f t="shared" si="21"/>
        <v>0</v>
      </c>
      <c r="Y41" s="57">
        <f t="shared" si="22"/>
      </c>
      <c r="Z41" s="203" t="b">
        <f t="shared" si="23"/>
        <v>0</v>
      </c>
      <c r="AA41" s="194">
        <f t="shared" si="24"/>
      </c>
      <c r="AB41" s="203" t="b">
        <f t="shared" si="25"/>
        <v>0</v>
      </c>
      <c r="AC41" s="156">
        <f t="shared" si="26"/>
      </c>
      <c r="AD41" s="110">
        <f t="shared" si="27"/>
      </c>
    </row>
    <row r="42" spans="1:30" ht="24" customHeight="1">
      <c r="A42" s="284"/>
      <c r="B42" s="56" t="s">
        <v>72</v>
      </c>
      <c r="C42" s="108"/>
      <c r="D42" s="108"/>
      <c r="E42" s="109"/>
      <c r="F42" s="108"/>
      <c r="G42" s="233">
        <v>6</v>
      </c>
      <c r="H42" s="234"/>
      <c r="I42" s="231"/>
      <c r="J42" s="3" t="b">
        <v>0</v>
      </c>
      <c r="K42" s="40">
        <f t="shared" si="13"/>
      </c>
      <c r="L42" s="235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0">
        <f t="shared" si="16"/>
      </c>
      <c r="R42" s="155"/>
      <c r="S42" s="57">
        <f t="shared" si="17"/>
      </c>
      <c r="T42" s="202"/>
      <c r="U42" s="202" t="b">
        <f t="shared" si="18"/>
        <v>0</v>
      </c>
      <c r="V42" s="202" t="b">
        <f t="shared" si="19"/>
        <v>0</v>
      </c>
      <c r="W42" s="202" t="b">
        <f t="shared" si="20"/>
        <v>0</v>
      </c>
      <c r="X42" s="202" t="b">
        <f t="shared" si="21"/>
        <v>0</v>
      </c>
      <c r="Y42" s="57">
        <f t="shared" si="22"/>
      </c>
      <c r="Z42" s="203" t="b">
        <f t="shared" si="23"/>
        <v>0</v>
      </c>
      <c r="AA42" s="194">
        <f t="shared" si="24"/>
      </c>
      <c r="AB42" s="203" t="b">
        <f t="shared" si="25"/>
        <v>0</v>
      </c>
      <c r="AC42" s="156">
        <f t="shared" si="26"/>
      </c>
      <c r="AD42" s="110">
        <f t="shared" si="27"/>
      </c>
    </row>
    <row r="43" spans="1:30" ht="24" customHeight="1">
      <c r="A43" s="284"/>
      <c r="B43" s="56" t="s">
        <v>63</v>
      </c>
      <c r="C43" s="108"/>
      <c r="D43" s="108"/>
      <c r="E43" s="109"/>
      <c r="F43" s="108"/>
      <c r="G43" s="233">
        <v>6</v>
      </c>
      <c r="H43" s="234"/>
      <c r="I43" s="231"/>
      <c r="J43" s="3" t="b">
        <v>0</v>
      </c>
      <c r="K43" s="40">
        <f>IF(J43=TRUE,G43,"")</f>
      </c>
      <c r="L43" s="235"/>
      <c r="M43" s="59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7">
        <f>IF(AND(V43=FALSE,X43=FALSE,M43-L43=1,J43,N43=FALSE),K43,"")</f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>IF(AND(N43,L43&gt;$L$6-$S$6+1),TRUE,FALSE)</f>
        <v>0</v>
      </c>
      <c r="X43" s="202" t="b">
        <f>IF(OR(AND(J43=FALSE,N43=FALSE),AND(L43&lt;3,L43&gt;0)),FALSE,TRUE)</f>
        <v>0</v>
      </c>
      <c r="Y43" s="57">
        <f>IF(Q43="ANTICIPO",1,"")</f>
      </c>
      <c r="Z43" s="203" t="b">
        <f>AND(N43,X43=FALSE,L43&lt;$L$6,L43&lt;M43)</f>
        <v>0</v>
      </c>
      <c r="AA43" s="194">
        <f>IF(Z43,1,"")</f>
      </c>
      <c r="AB43" s="203" t="b">
        <f>AND(J43,X43=FALSE,L43&lt;M43-1)</f>
        <v>0</v>
      </c>
      <c r="AC43" s="156">
        <f>IF(AB43,"NON CONSENTITO","")</f>
      </c>
      <c r="AD43" s="110">
        <f>IF(AND(N43,X43=FALSE,L43=$L$6,$S$6=1),K43,"")</f>
      </c>
    </row>
    <row r="44" spans="1:30" ht="24" customHeight="1">
      <c r="A44" s="284"/>
      <c r="B44" s="56" t="s">
        <v>95</v>
      </c>
      <c r="C44" s="108"/>
      <c r="D44" s="108"/>
      <c r="E44" s="109"/>
      <c r="F44" s="108"/>
      <c r="G44" s="233">
        <v>6</v>
      </c>
      <c r="H44" s="234"/>
      <c r="I44" s="231"/>
      <c r="J44" s="3" t="b">
        <v>0</v>
      </c>
      <c r="K44" s="40">
        <f t="shared" si="13"/>
      </c>
      <c r="L44" s="235"/>
      <c r="M44" s="59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 t="shared" si="16"/>
      </c>
      <c r="R44" s="155"/>
      <c r="S44" s="57">
        <f t="shared" si="17"/>
      </c>
      <c r="T44" s="202"/>
      <c r="U44" s="202" t="b">
        <f t="shared" si="18"/>
        <v>0</v>
      </c>
      <c r="V44" s="202" t="b">
        <f t="shared" si="19"/>
        <v>0</v>
      </c>
      <c r="W44" s="202" t="b">
        <f t="shared" si="20"/>
        <v>0</v>
      </c>
      <c r="X44" s="202" t="b">
        <f t="shared" si="21"/>
        <v>0</v>
      </c>
      <c r="Y44" s="57">
        <f t="shared" si="22"/>
      </c>
      <c r="Z44" s="203" t="b">
        <f t="shared" si="23"/>
        <v>0</v>
      </c>
      <c r="AA44" s="194">
        <f t="shared" si="24"/>
      </c>
      <c r="AB44" s="203" t="b">
        <f t="shared" si="25"/>
        <v>0</v>
      </c>
      <c r="AC44" s="156">
        <f t="shared" si="26"/>
      </c>
      <c r="AD44" s="110">
        <f t="shared" si="27"/>
      </c>
    </row>
    <row r="45" spans="1:30" ht="24" customHeight="1">
      <c r="A45" s="284"/>
      <c r="B45" s="56" t="s">
        <v>90</v>
      </c>
      <c r="C45" s="107"/>
      <c r="D45" s="134"/>
      <c r="E45" s="109"/>
      <c r="F45" s="108"/>
      <c r="G45" s="233">
        <v>6</v>
      </c>
      <c r="H45" s="234"/>
      <c r="I45" s="231"/>
      <c r="J45" s="3" t="b">
        <v>0</v>
      </c>
      <c r="K45" s="40">
        <f t="shared" si="13"/>
      </c>
      <c r="L45" s="235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7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7">
        <f t="shared" si="22"/>
      </c>
      <c r="Z45" s="203" t="b">
        <f t="shared" si="23"/>
        <v>0</v>
      </c>
      <c r="AA45" s="194">
        <f t="shared" si="24"/>
      </c>
      <c r="AB45" s="203" t="b">
        <f t="shared" si="25"/>
        <v>0</v>
      </c>
      <c r="AC45" s="156">
        <f t="shared" si="26"/>
      </c>
      <c r="AD45" s="110">
        <f t="shared" si="27"/>
      </c>
    </row>
    <row r="46" spans="1:30" ht="24" customHeight="1">
      <c r="A46" s="284"/>
      <c r="B46" s="56" t="s">
        <v>94</v>
      </c>
      <c r="C46" s="107"/>
      <c r="D46" s="134"/>
      <c r="E46" s="109"/>
      <c r="F46" s="108"/>
      <c r="G46" s="233">
        <v>6</v>
      </c>
      <c r="H46" s="234"/>
      <c r="I46" s="231"/>
      <c r="J46" s="3" t="b">
        <v>0</v>
      </c>
      <c r="K46" s="40">
        <f>IF(J46=TRUE,G46,"")</f>
      </c>
      <c r="L46" s="235"/>
      <c r="M46" s="59">
        <v>2</v>
      </c>
      <c r="N46" s="47" t="b">
        <v>0</v>
      </c>
      <c r="O46" s="20">
        <f>IF(L46=1,IF(K46="",0,K46),0)</f>
        <v>0</v>
      </c>
      <c r="P46" s="22">
        <f>IF(L46=2,IF(K46="",0,K46),0)</f>
        <v>0</v>
      </c>
      <c r="Q46" s="190">
        <f>IF(U46,"SCEGLIERE!",IF(OR(X46,W46,V46),"ANNO ?",IF(S46&lt;&gt;"","ANTICIPO","")))</f>
      </c>
      <c r="R46" s="155"/>
      <c r="S46" s="57">
        <f>IF(AND(V46=FALSE,X46=FALSE,M46-L46=1,J46,N46=FALSE),K46,"")</f>
      </c>
      <c r="T46" s="202"/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7">
        <f>IF(Q46="ANTICIPO",1,"")</f>
      </c>
      <c r="Z46" s="203" t="b">
        <f>AND(N46,X46=FALSE,L46&lt;$L$6,L46&lt;M46)</f>
        <v>0</v>
      </c>
      <c r="AA46" s="194">
        <f>IF(Z46,1,"")</f>
      </c>
      <c r="AB46" s="203" t="b">
        <f>AND(J46,X46=FALSE,L46&lt;M46-1)</f>
        <v>0</v>
      </c>
      <c r="AC46" s="156">
        <f>IF(AB46,"NON CONSENTITO","")</f>
      </c>
      <c r="AD46" s="110">
        <f>IF(AND(N46,X46=FALSE,L46=$L$6,$S$6=1),K46,"")</f>
      </c>
    </row>
    <row r="47" spans="1:30" ht="24" customHeight="1">
      <c r="A47" s="284"/>
      <c r="B47" s="56" t="s">
        <v>64</v>
      </c>
      <c r="C47" s="107"/>
      <c r="D47" s="134"/>
      <c r="E47" s="109"/>
      <c r="F47" s="108"/>
      <c r="G47" s="233">
        <v>6</v>
      </c>
      <c r="H47" s="234"/>
      <c r="I47" s="231"/>
      <c r="J47" s="3" t="b">
        <v>0</v>
      </c>
      <c r="K47" s="40">
        <f t="shared" si="13"/>
      </c>
      <c r="L47" s="235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7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7">
        <f t="shared" si="22"/>
      </c>
      <c r="Z47" s="203" t="b">
        <f t="shared" si="23"/>
        <v>0</v>
      </c>
      <c r="AA47" s="194">
        <f t="shared" si="24"/>
      </c>
      <c r="AB47" s="203" t="b">
        <f t="shared" si="25"/>
        <v>0</v>
      </c>
      <c r="AC47" s="156">
        <f t="shared" si="26"/>
      </c>
      <c r="AD47" s="110">
        <f t="shared" si="27"/>
      </c>
    </row>
    <row r="48" spans="1:30" ht="24" customHeight="1">
      <c r="A48" s="284"/>
      <c r="B48" s="56" t="s">
        <v>50</v>
      </c>
      <c r="C48" s="107"/>
      <c r="D48" s="134"/>
      <c r="E48" s="109"/>
      <c r="F48" s="108"/>
      <c r="G48" s="233">
        <v>6</v>
      </c>
      <c r="H48" s="234"/>
      <c r="I48" s="231"/>
      <c r="J48" s="3" t="b">
        <v>0</v>
      </c>
      <c r="K48" s="40">
        <f t="shared" si="13"/>
      </c>
      <c r="L48" s="235"/>
      <c r="M48" s="59">
        <v>1</v>
      </c>
      <c r="N48" s="47" t="b">
        <v>0</v>
      </c>
      <c r="O48" s="20">
        <f t="shared" si="14"/>
        <v>0</v>
      </c>
      <c r="P48" s="22">
        <f t="shared" si="15"/>
        <v>0</v>
      </c>
      <c r="Q48" s="190">
        <f t="shared" si="16"/>
      </c>
      <c r="R48" s="155"/>
      <c r="S48" s="57">
        <f t="shared" si="17"/>
      </c>
      <c r="T48" s="202"/>
      <c r="U48" s="202" t="b">
        <f t="shared" si="18"/>
        <v>0</v>
      </c>
      <c r="V48" s="202" t="b">
        <f t="shared" si="19"/>
        <v>0</v>
      </c>
      <c r="W48" s="202" t="b">
        <f t="shared" si="20"/>
        <v>0</v>
      </c>
      <c r="X48" s="202" t="b">
        <f t="shared" si="21"/>
        <v>0</v>
      </c>
      <c r="Y48" s="57">
        <f t="shared" si="22"/>
      </c>
      <c r="Z48" s="203" t="b">
        <f t="shared" si="23"/>
        <v>0</v>
      </c>
      <c r="AA48" s="194">
        <f t="shared" si="24"/>
      </c>
      <c r="AB48" s="203" t="b">
        <f t="shared" si="25"/>
        <v>0</v>
      </c>
      <c r="AC48" s="156">
        <f t="shared" si="26"/>
      </c>
      <c r="AD48" s="110">
        <f t="shared" si="27"/>
      </c>
    </row>
    <row r="49" spans="1:30" ht="24" customHeight="1">
      <c r="A49" s="284"/>
      <c r="B49" s="56" t="s">
        <v>69</v>
      </c>
      <c r="C49" s="107"/>
      <c r="D49" s="134"/>
      <c r="E49" s="109"/>
      <c r="F49" s="108"/>
      <c r="G49" s="233">
        <v>12</v>
      </c>
      <c r="H49" s="234"/>
      <c r="I49" s="231"/>
      <c r="J49" s="3" t="b">
        <v>0</v>
      </c>
      <c r="K49" s="40">
        <f>IF(J49=TRUE,G49,"")</f>
      </c>
      <c r="L49" s="235"/>
      <c r="M49" s="59">
        <v>1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0">
        <f>IF(U49,"SCEGLIERE!",IF(OR(X49,W49,V49),"ANNO ?",IF(S49&lt;&gt;"","ANTICIPO","")))</f>
      </c>
      <c r="R49" s="155"/>
      <c r="S49" s="57">
        <f>IF(AND(V49=FALSE,X49=FALSE,M49-L49=1,J49,N49=FALSE),K49,"")</f>
      </c>
      <c r="T49" s="202"/>
      <c r="U49" s="202" t="b">
        <f t="shared" si="18"/>
        <v>0</v>
      </c>
      <c r="V49" s="202" t="b">
        <f t="shared" si="19"/>
        <v>0</v>
      </c>
      <c r="W49" s="202" t="b">
        <f t="shared" si="20"/>
        <v>0</v>
      </c>
      <c r="X49" s="202" t="b">
        <f>IF(OR(AND(J49=FALSE,N49=FALSE),AND(L49&lt;3,L49&gt;0)),FALSE,TRUE)</f>
        <v>0</v>
      </c>
      <c r="Y49" s="57">
        <f>IF(Q49="ANTICIPO",1,"")</f>
      </c>
      <c r="Z49" s="203" t="b">
        <f t="shared" si="23"/>
        <v>0</v>
      </c>
      <c r="AA49" s="194">
        <f t="shared" si="24"/>
      </c>
      <c r="AB49" s="203" t="b">
        <f>AND(J49,X49=FALSE,L49&lt;M49-1)</f>
        <v>0</v>
      </c>
      <c r="AC49" s="156">
        <f t="shared" si="26"/>
      </c>
      <c r="AD49" s="110">
        <f t="shared" si="27"/>
      </c>
    </row>
    <row r="50" spans="1:30" ht="24" customHeight="1">
      <c r="A50" s="284"/>
      <c r="B50" s="56" t="s">
        <v>91</v>
      </c>
      <c r="C50" s="107"/>
      <c r="D50" s="134"/>
      <c r="E50" s="109"/>
      <c r="F50" s="108"/>
      <c r="G50" s="233">
        <v>6</v>
      </c>
      <c r="H50" s="234"/>
      <c r="I50" s="231"/>
      <c r="J50" s="3" t="b">
        <v>0</v>
      </c>
      <c r="K50" s="40">
        <f>IF(J50=TRUE,G50,"")</f>
      </c>
      <c r="L50" s="235"/>
      <c r="M50" s="59">
        <v>1</v>
      </c>
      <c r="N50" s="47" t="b">
        <v>0</v>
      </c>
      <c r="O50" s="20">
        <f>IF(L50=1,IF(K50="",0,K50),0)</f>
        <v>0</v>
      </c>
      <c r="P50" s="22">
        <f>IF(L50=2,IF(K50="",0,K50),0)</f>
        <v>0</v>
      </c>
      <c r="Q50" s="190">
        <f>IF(U50,"SCEGLIERE!",IF(OR(X50,W50,V50),"ANNO ?",IF(S50&lt;&gt;"","ANTICIPO","")))</f>
      </c>
      <c r="R50" s="155"/>
      <c r="S50" s="57">
        <f>IF(AND(V50=FALSE,X50=FALSE,M50-L50=1,J50,N50=FALSE),K50,"")</f>
      </c>
      <c r="T50" s="202"/>
      <c r="U50" s="202" t="b">
        <f t="shared" si="18"/>
        <v>0</v>
      </c>
      <c r="V50" s="202" t="b">
        <f t="shared" si="19"/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7">
        <f>IF(Q50="ANTICIPO",1,"")</f>
      </c>
      <c r="Z50" s="203" t="b">
        <f t="shared" si="23"/>
        <v>0</v>
      </c>
      <c r="AA50" s="194">
        <f t="shared" si="24"/>
      </c>
      <c r="AB50" s="203" t="b">
        <f>AND(J50,X50=FALSE,L50&lt;M50-1)</f>
        <v>0</v>
      </c>
      <c r="AC50" s="156">
        <f t="shared" si="26"/>
      </c>
      <c r="AD50" s="110">
        <f>IF(AND(N50,X50=FALSE,L50=$L$6,$S$6=1),K50,"")</f>
      </c>
    </row>
    <row r="51" spans="1:30" ht="24" customHeight="1">
      <c r="A51" s="284"/>
      <c r="B51" s="56" t="s">
        <v>70</v>
      </c>
      <c r="C51" s="107"/>
      <c r="D51" s="134"/>
      <c r="E51" s="109"/>
      <c r="F51" s="108"/>
      <c r="G51" s="233">
        <v>6</v>
      </c>
      <c r="H51" s="234"/>
      <c r="I51" s="231"/>
      <c r="J51" s="3" t="b">
        <v>0</v>
      </c>
      <c r="K51" s="40">
        <f t="shared" si="13"/>
      </c>
      <c r="L51" s="235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0">
        <f t="shared" si="16"/>
      </c>
      <c r="R51" s="155"/>
      <c r="S51" s="57">
        <f t="shared" si="17"/>
      </c>
      <c r="T51" s="202"/>
      <c r="U51" s="202" t="b">
        <f t="shared" si="18"/>
        <v>0</v>
      </c>
      <c r="V51" s="202" t="b">
        <f t="shared" si="19"/>
        <v>0</v>
      </c>
      <c r="W51" s="202" t="b">
        <f t="shared" si="20"/>
        <v>0</v>
      </c>
      <c r="X51" s="202" t="b">
        <f t="shared" si="21"/>
        <v>0</v>
      </c>
      <c r="Y51" s="57">
        <f t="shared" si="22"/>
      </c>
      <c r="Z51" s="203" t="b">
        <f t="shared" si="23"/>
        <v>0</v>
      </c>
      <c r="AA51" s="194">
        <f t="shared" si="24"/>
      </c>
      <c r="AB51" s="203" t="b">
        <f t="shared" si="25"/>
        <v>0</v>
      </c>
      <c r="AC51" s="156">
        <f t="shared" si="26"/>
      </c>
      <c r="AD51" s="110">
        <f t="shared" si="27"/>
      </c>
    </row>
    <row r="52" spans="1:30" ht="24" customHeight="1">
      <c r="A52" s="284"/>
      <c r="B52" s="56" t="s">
        <v>65</v>
      </c>
      <c r="C52" s="107"/>
      <c r="D52" s="134"/>
      <c r="E52" s="109"/>
      <c r="F52" s="108"/>
      <c r="G52" s="233">
        <v>6</v>
      </c>
      <c r="H52" s="234"/>
      <c r="I52" s="231"/>
      <c r="J52" s="3" t="b">
        <v>0</v>
      </c>
      <c r="K52" s="40">
        <f t="shared" si="13"/>
      </c>
      <c r="L52" s="235"/>
      <c r="M52" s="59">
        <v>1</v>
      </c>
      <c r="N52" s="47" t="b">
        <v>0</v>
      </c>
      <c r="O52" s="20">
        <f t="shared" si="14"/>
        <v>0</v>
      </c>
      <c r="P52" s="22">
        <f t="shared" si="15"/>
        <v>0</v>
      </c>
      <c r="Q52" s="190">
        <f t="shared" si="16"/>
      </c>
      <c r="R52" s="155"/>
      <c r="S52" s="57">
        <f t="shared" si="17"/>
      </c>
      <c r="T52" s="202"/>
      <c r="U52" s="202" t="b">
        <f t="shared" si="18"/>
        <v>0</v>
      </c>
      <c r="V52" s="202" t="b">
        <f t="shared" si="19"/>
        <v>0</v>
      </c>
      <c r="W52" s="202" t="b">
        <f t="shared" si="20"/>
        <v>0</v>
      </c>
      <c r="X52" s="202" t="b">
        <f t="shared" si="21"/>
        <v>0</v>
      </c>
      <c r="Y52" s="57">
        <f t="shared" si="22"/>
      </c>
      <c r="Z52" s="203" t="b">
        <f t="shared" si="23"/>
        <v>0</v>
      </c>
      <c r="AA52" s="194">
        <f t="shared" si="24"/>
      </c>
      <c r="AB52" s="203" t="b">
        <f t="shared" si="25"/>
        <v>0</v>
      </c>
      <c r="AC52" s="156">
        <f t="shared" si="26"/>
      </c>
      <c r="AD52" s="110">
        <f t="shared" si="27"/>
      </c>
    </row>
    <row r="53" spans="1:30" ht="24" customHeight="1">
      <c r="A53" s="284"/>
      <c r="B53" s="56" t="s">
        <v>85</v>
      </c>
      <c r="C53" s="107"/>
      <c r="D53" s="134"/>
      <c r="E53" s="109"/>
      <c r="F53" s="108"/>
      <c r="G53" s="233">
        <v>6</v>
      </c>
      <c r="H53" s="234"/>
      <c r="I53" s="231"/>
      <c r="J53" s="3" t="b">
        <v>0</v>
      </c>
      <c r="K53" s="40">
        <f>IF(J53=TRUE,G53,"")</f>
      </c>
      <c r="L53" s="235"/>
      <c r="M53" s="59">
        <v>1</v>
      </c>
      <c r="N53" s="47" t="b">
        <v>0</v>
      </c>
      <c r="O53" s="20">
        <f>IF(L53=1,IF(K53="",0,K53),0)</f>
        <v>0</v>
      </c>
      <c r="P53" s="22">
        <f>IF(L53=2,IF(K53="",0,K53),0)</f>
        <v>0</v>
      </c>
      <c r="Q53" s="190">
        <f>IF(U53,"SCEGLIERE!",IF(OR(X53,W53,V53),"ANNO ?",IF(S53&lt;&gt;"","ANTICIPO","")))</f>
      </c>
      <c r="R53" s="155"/>
      <c r="S53" s="57">
        <f>IF(AND(V53=FALSE,X53=FALSE,M53-L53=1,J53,N53=FALSE),K53,"")</f>
      </c>
      <c r="T53" s="202"/>
      <c r="U53" s="202" t="b">
        <f t="shared" si="18"/>
        <v>0</v>
      </c>
      <c r="V53" s="202" t="b">
        <f t="shared" si="19"/>
        <v>0</v>
      </c>
      <c r="W53" s="202" t="b">
        <f>IF(AND(N53,L53&gt;$L$6-$S$6+1),TRUE,FALSE)</f>
        <v>0</v>
      </c>
      <c r="X53" s="202" t="b">
        <f>IF(OR(AND(J53=FALSE,N53=FALSE),AND(L53&lt;3,L53&gt;0)),FALSE,TRUE)</f>
        <v>0</v>
      </c>
      <c r="Y53" s="57">
        <f>IF(Q53="ANTICIPO",1,"")</f>
      </c>
      <c r="Z53" s="203" t="b">
        <f t="shared" si="23"/>
        <v>0</v>
      </c>
      <c r="AA53" s="194">
        <f t="shared" si="24"/>
      </c>
      <c r="AB53" s="203" t="b">
        <f>AND(J53,X53=FALSE,L53&lt;M53-1)</f>
        <v>0</v>
      </c>
      <c r="AC53" s="156">
        <f t="shared" si="26"/>
      </c>
      <c r="AD53" s="110">
        <f>IF(AND(N53,X53=FALSE,L53=$L$6,$S$6=1),K53,"")</f>
      </c>
    </row>
    <row r="54" spans="1:30" ht="24" customHeight="1">
      <c r="A54" s="284"/>
      <c r="B54" s="56" t="s">
        <v>75</v>
      </c>
      <c r="C54" s="107"/>
      <c r="D54" s="134"/>
      <c r="E54" s="109"/>
      <c r="F54" s="108"/>
      <c r="G54" s="233">
        <v>6</v>
      </c>
      <c r="H54" s="234"/>
      <c r="I54" s="231"/>
      <c r="J54" s="3" t="b">
        <v>0</v>
      </c>
      <c r="K54" s="40">
        <f>IF(J54=TRUE,G54,"")</f>
      </c>
      <c r="L54" s="235"/>
      <c r="M54" s="59">
        <v>2</v>
      </c>
      <c r="N54" s="47" t="b">
        <v>0</v>
      </c>
      <c r="O54" s="20">
        <f>IF(L54=1,IF(K54="",0,K54),0)</f>
        <v>0</v>
      </c>
      <c r="P54" s="22">
        <f>IF(L54=2,IF(K54="",0,K54),0)</f>
        <v>0</v>
      </c>
      <c r="Q54" s="190">
        <f>IF(U54,"SCEGLIERE!",IF(OR(X54,W54,V54),"ANNO ?",IF(S54&lt;&gt;"","ANTICIPO","")))</f>
      </c>
      <c r="R54" s="155"/>
      <c r="S54" s="57">
        <f>IF(AND(V54=FALSE,X54=FALSE,M54-L54=1,J54,N54=FALSE),K54,"")</f>
      </c>
      <c r="T54" s="202"/>
      <c r="U54" s="202" t="b">
        <f t="shared" si="18"/>
        <v>0</v>
      </c>
      <c r="V54" s="202" t="b">
        <f t="shared" si="19"/>
        <v>0</v>
      </c>
      <c r="W54" s="202" t="b">
        <f>IF(AND(N54,L54&gt;$L$6-$S$6+1),TRUE,FALSE)</f>
        <v>0</v>
      </c>
      <c r="X54" s="202" t="b">
        <f>IF(OR(AND(J54=FALSE,N54=FALSE),AND(L54&lt;3,L54&gt;0)),FALSE,TRUE)</f>
        <v>0</v>
      </c>
      <c r="Y54" s="57">
        <f>IF(Q54="ANTICIPO",1,"")</f>
      </c>
      <c r="Z54" s="203" t="b">
        <f t="shared" si="23"/>
        <v>0</v>
      </c>
      <c r="AA54" s="194">
        <f t="shared" si="24"/>
      </c>
      <c r="AB54" s="203" t="b">
        <f>AND(J54,X54=FALSE,L54&lt;M54-1)</f>
        <v>0</v>
      </c>
      <c r="AC54" s="156">
        <f t="shared" si="26"/>
      </c>
      <c r="AD54" s="110">
        <f>IF(AND(N54,X54=FALSE,L54=$L$6,$S$6=1),K54,"")</f>
      </c>
    </row>
    <row r="55" spans="1:30" ht="24" customHeight="1">
      <c r="A55" s="284"/>
      <c r="B55" s="56" t="s">
        <v>71</v>
      </c>
      <c r="C55" s="107"/>
      <c r="D55" s="134"/>
      <c r="E55" s="109"/>
      <c r="F55" s="108"/>
      <c r="G55" s="233">
        <v>9</v>
      </c>
      <c r="H55" s="234"/>
      <c r="I55" s="231"/>
      <c r="J55" s="3" t="b">
        <v>0</v>
      </c>
      <c r="K55" s="40">
        <f t="shared" si="13"/>
      </c>
      <c r="L55" s="235"/>
      <c r="M55" s="59">
        <v>1</v>
      </c>
      <c r="N55" s="47" t="b">
        <v>0</v>
      </c>
      <c r="O55" s="20">
        <f t="shared" si="14"/>
        <v>0</v>
      </c>
      <c r="P55" s="22">
        <f t="shared" si="15"/>
        <v>0</v>
      </c>
      <c r="Q55" s="190">
        <f t="shared" si="16"/>
      </c>
      <c r="R55" s="155"/>
      <c r="S55" s="57">
        <f t="shared" si="17"/>
      </c>
      <c r="T55" s="202"/>
      <c r="U55" s="202" t="b">
        <f t="shared" si="18"/>
        <v>0</v>
      </c>
      <c r="V55" s="202" t="b">
        <f t="shared" si="19"/>
        <v>0</v>
      </c>
      <c r="W55" s="202" t="b">
        <f t="shared" si="20"/>
        <v>0</v>
      </c>
      <c r="X55" s="202" t="b">
        <f t="shared" si="21"/>
        <v>0</v>
      </c>
      <c r="Y55" s="57">
        <f t="shared" si="22"/>
      </c>
      <c r="Z55" s="203" t="b">
        <f t="shared" si="23"/>
        <v>0</v>
      </c>
      <c r="AA55" s="194">
        <f t="shared" si="24"/>
      </c>
      <c r="AB55" s="203" t="b">
        <f t="shared" si="25"/>
        <v>0</v>
      </c>
      <c r="AC55" s="156">
        <f t="shared" si="26"/>
      </c>
      <c r="AD55" s="110">
        <f t="shared" si="27"/>
      </c>
    </row>
    <row r="56" spans="1:30" ht="24" customHeight="1">
      <c r="A56" s="284"/>
      <c r="B56" s="56" t="s">
        <v>66</v>
      </c>
      <c r="C56" s="107"/>
      <c r="D56" s="134"/>
      <c r="E56" s="109"/>
      <c r="F56" s="108"/>
      <c r="G56" s="233">
        <v>6</v>
      </c>
      <c r="H56" s="234"/>
      <c r="I56" s="231"/>
      <c r="J56" s="3" t="b">
        <v>0</v>
      </c>
      <c r="K56" s="40">
        <f>IF(J56=TRUE,G56,"")</f>
      </c>
      <c r="L56" s="235"/>
      <c r="M56" s="59">
        <v>2</v>
      </c>
      <c r="N56" s="47" t="b">
        <v>0</v>
      </c>
      <c r="O56" s="20">
        <f>IF(L56=1,IF(K56="",0,K56),0)</f>
        <v>0</v>
      </c>
      <c r="P56" s="22">
        <f>IF(L56=2,IF(K56="",0,K56),0)</f>
        <v>0</v>
      </c>
      <c r="Q56" s="190">
        <f>IF(U56,"SCEGLIERE!",IF(OR(X56,W56,V56),"ANNO ?",IF(S56&lt;&gt;"","ANTICIPO","")))</f>
      </c>
      <c r="R56" s="155"/>
      <c r="S56" s="57">
        <f>IF(AND(V56=FALSE,X56=FALSE,M56-L56=1,J56,N56=FALSE),K56,"")</f>
      </c>
      <c r="T56" s="202"/>
      <c r="U56" s="202" t="b">
        <f t="shared" si="18"/>
        <v>0</v>
      </c>
      <c r="V56" s="202" t="b">
        <f t="shared" si="19"/>
        <v>0</v>
      </c>
      <c r="W56" s="202" t="b">
        <f t="shared" si="20"/>
        <v>0</v>
      </c>
      <c r="X56" s="202" t="b">
        <f t="shared" si="21"/>
        <v>0</v>
      </c>
      <c r="Y56" s="57">
        <f>IF(Q56="ANTICIPO",1,"")</f>
      </c>
      <c r="Z56" s="203" t="b">
        <f t="shared" si="23"/>
        <v>0</v>
      </c>
      <c r="AA56" s="194">
        <f>IF(Z56,1,"")</f>
      </c>
      <c r="AB56" s="203" t="b">
        <f>AND(J56,X56=FALSE,L56&lt;M56-1)</f>
        <v>0</v>
      </c>
      <c r="AC56" s="156">
        <f>IF(AB56,"NON CONSENTITO","")</f>
      </c>
      <c r="AD56" s="110">
        <f t="shared" si="27"/>
      </c>
    </row>
    <row r="57" spans="1:30" ht="24" customHeight="1">
      <c r="A57" s="284"/>
      <c r="B57" s="56" t="s">
        <v>67</v>
      </c>
      <c r="C57" s="107"/>
      <c r="D57" s="134"/>
      <c r="E57" s="109"/>
      <c r="F57" s="108"/>
      <c r="G57" s="233">
        <v>6</v>
      </c>
      <c r="H57" s="234"/>
      <c r="I57" s="231"/>
      <c r="J57" s="3" t="b">
        <v>0</v>
      </c>
      <c r="K57" s="40">
        <f>IF(J57=TRUE,G57,"")</f>
      </c>
      <c r="L57" s="235"/>
      <c r="M57" s="59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0">
        <f>IF(U57,"SCEGLIERE!",IF(OR(X57,W57,V57),"ANNO ?",IF(S57&lt;&gt;"","ANTICIPO","")))</f>
      </c>
      <c r="R57" s="155"/>
      <c r="S57" s="57">
        <f>IF(AND(V57=FALSE,X57=FALSE,M57-L57=1,J57,N57=FALSE),K57,"")</f>
      </c>
      <c r="T57" s="202"/>
      <c r="U57" s="202" t="b">
        <f t="shared" si="18"/>
        <v>0</v>
      </c>
      <c r="V57" s="202" t="b">
        <f t="shared" si="19"/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7">
        <f>IF(Q57="ANTICIPO",1,"")</f>
      </c>
      <c r="Z57" s="203" t="b">
        <f>AND(N57,X57=FALSE,L57&lt;$L$6,L57&lt;M57)</f>
        <v>0</v>
      </c>
      <c r="AA57" s="194">
        <f>IF(Z57,1,"")</f>
      </c>
      <c r="AB57" s="203" t="b">
        <f>AND(J57,X57=FALSE,L57&lt;M57-1)</f>
        <v>0</v>
      </c>
      <c r="AC57" s="156">
        <f>IF(AB57,"NON CONSENTITO","")</f>
      </c>
      <c r="AD57" s="110">
        <f>IF(AND(N57,X57=FALSE,L57=$L$6,$S$6=1),K57,"")</f>
      </c>
    </row>
    <row r="58" spans="1:30" ht="24" customHeight="1">
      <c r="A58" s="284"/>
      <c r="B58" s="56" t="s">
        <v>68</v>
      </c>
      <c r="C58" s="107"/>
      <c r="D58" s="134"/>
      <c r="E58" s="109"/>
      <c r="F58" s="108"/>
      <c r="G58" s="233">
        <v>6</v>
      </c>
      <c r="H58" s="234"/>
      <c r="I58" s="231"/>
      <c r="J58" s="3" t="b">
        <v>0</v>
      </c>
      <c r="K58" s="40">
        <f>IF(J58=TRUE,G58,"")</f>
      </c>
      <c r="L58" s="235"/>
      <c r="M58" s="59">
        <v>2</v>
      </c>
      <c r="N58" s="47" t="b">
        <v>0</v>
      </c>
      <c r="O58" s="20">
        <f>IF(L58=1,IF(K58="",0,K58),0)</f>
        <v>0</v>
      </c>
      <c r="P58" s="22">
        <f>IF(L58=2,IF(K58="",0,K58),0)</f>
        <v>0</v>
      </c>
      <c r="Q58" s="190">
        <f>IF(U58,"SCEGLIERE!",IF(OR(X58,W58,V58),"ANNO ?",IF(S58&lt;&gt;"","ANTICIPO","")))</f>
      </c>
      <c r="R58" s="155"/>
      <c r="S58" s="57">
        <f>IF(AND(V58=FALSE,X58=FALSE,M58-L58=1,J58,N58=FALSE),K58,"")</f>
      </c>
      <c r="T58" s="202"/>
      <c r="U58" s="202" t="b">
        <f t="shared" si="18"/>
        <v>0</v>
      </c>
      <c r="V58" s="202" t="b">
        <f t="shared" si="19"/>
        <v>0</v>
      </c>
      <c r="W58" s="202" t="b">
        <f t="shared" si="20"/>
        <v>0</v>
      </c>
      <c r="X58" s="202" t="b">
        <f t="shared" si="21"/>
        <v>0</v>
      </c>
      <c r="Y58" s="57">
        <f>IF(Q58="ANTICIPO",1,"")</f>
      </c>
      <c r="Z58" s="203" t="b">
        <f t="shared" si="23"/>
        <v>0</v>
      </c>
      <c r="AA58" s="194">
        <f>IF(Z58,1,"")</f>
      </c>
      <c r="AB58" s="203" t="b">
        <f>AND(J58,X58=FALSE,L58&lt;M58-1)</f>
        <v>0</v>
      </c>
      <c r="AC58" s="156">
        <f>IF(AB58,"NON CONSENTITO","")</f>
      </c>
      <c r="AD58" s="110">
        <f t="shared" si="27"/>
      </c>
    </row>
    <row r="59" spans="1:30" ht="15.75" customHeight="1">
      <c r="A59" s="284"/>
      <c r="B59" s="187" t="s">
        <v>84</v>
      </c>
      <c r="C59" s="107"/>
      <c r="D59" s="107"/>
      <c r="E59" s="188"/>
      <c r="F59" s="108"/>
      <c r="G59" s="107"/>
      <c r="H59" s="205"/>
      <c r="I59" s="109"/>
      <c r="J59" s="3"/>
      <c r="K59" s="40"/>
      <c r="L59" s="26"/>
      <c r="M59" s="59"/>
      <c r="N59" s="47"/>
      <c r="O59" s="20"/>
      <c r="P59" s="22"/>
      <c r="Q59" s="190"/>
      <c r="R59" s="155"/>
      <c r="S59" s="57"/>
      <c r="T59" s="202"/>
      <c r="U59" s="202"/>
      <c r="V59" s="202"/>
      <c r="W59" s="202"/>
      <c r="X59" s="202"/>
      <c r="Y59" s="57"/>
      <c r="Z59" s="203"/>
      <c r="AA59" s="194"/>
      <c r="AB59" s="204"/>
      <c r="AC59" s="156"/>
      <c r="AD59" s="110"/>
    </row>
    <row r="60" spans="1:30" ht="24" customHeight="1">
      <c r="A60" s="284"/>
      <c r="B60" s="301"/>
      <c r="C60" s="302"/>
      <c r="D60" s="302"/>
      <c r="E60" s="303"/>
      <c r="F60" s="108"/>
      <c r="G60" s="230"/>
      <c r="H60" s="234"/>
      <c r="I60" s="231"/>
      <c r="J60" s="182" t="b">
        <v>0</v>
      </c>
      <c r="K60" s="232"/>
      <c r="L60" s="235"/>
      <c r="M60" s="59"/>
      <c r="N60" s="47" t="b">
        <v>0</v>
      </c>
      <c r="O60" s="20">
        <f>IF(AND(OR(J60=TRUE,N60=TRUE),L60=1),IF(K60="",0,K60),0)</f>
        <v>0</v>
      </c>
      <c r="P60" s="22">
        <f>IF(AND(OR(J60=TRUE,N60=TRUE),L60=2),IF(K60="",0,K60),0)</f>
        <v>0</v>
      </c>
      <c r="Q60" s="190">
        <f>IF(U60,"SCEGLIERE!",IF(OR(X60,W60,V60),"ANNO ?",""))</f>
      </c>
      <c r="R60" s="152">
        <f>IF(T60,"CFU ?","")</f>
      </c>
      <c r="S60" s="57"/>
      <c r="T60" s="202" t="b">
        <f>IF(AND(J60,OR(K60&lt;1,K60&gt;12)),TRUE,FALSE)</f>
        <v>0</v>
      </c>
      <c r="U60" s="202" t="b">
        <f>IF(AND(N60,J60=FALSE),TRUE,FALSE)</f>
        <v>0</v>
      </c>
      <c r="V60" s="202" t="b">
        <f>IF(AND(J60,N60=FALSE,L60&lt;$L$6),TRUE,FALSE)</f>
        <v>0</v>
      </c>
      <c r="W60" s="202" t="b">
        <f>IF(AND(N60,L60&gt;$L$6-$S$6+1),TRUE,FALSE)</f>
        <v>0</v>
      </c>
      <c r="X60" s="202" t="b">
        <f>IF(OR(AND(J60=FALSE,N60=FALSE),AND(L60&lt;3,L60&gt;0)),FALSE,TRUE)</f>
        <v>0</v>
      </c>
      <c r="Y60" s="57"/>
      <c r="Z60" s="203" t="b">
        <f t="shared" si="23"/>
        <v>0</v>
      </c>
      <c r="AA60" s="194">
        <f>IF(Z60,1,"")</f>
      </c>
      <c r="AB60" s="203"/>
      <c r="AC60" s="156"/>
      <c r="AD60" s="110">
        <f>IF(AND(N60,X60=FALSE,L60=$L$6,$S$6=1),K60,"")</f>
      </c>
    </row>
    <row r="61" spans="1:30" ht="24" customHeight="1" thickBot="1">
      <c r="A61" s="285"/>
      <c r="B61" s="301"/>
      <c r="C61" s="302"/>
      <c r="D61" s="302"/>
      <c r="E61" s="303"/>
      <c r="F61" s="108"/>
      <c r="G61" s="230"/>
      <c r="H61" s="234"/>
      <c r="I61" s="231"/>
      <c r="J61" s="182" t="b">
        <v>0</v>
      </c>
      <c r="K61" s="232"/>
      <c r="L61" s="235"/>
      <c r="M61" s="59"/>
      <c r="N61" s="47" t="b">
        <v>0</v>
      </c>
      <c r="O61" s="23">
        <f>IF(AND(OR(J61=TRUE,N61=TRUE),L61=1),IF(K61="",0,K61),0)</f>
        <v>0</v>
      </c>
      <c r="P61" s="25">
        <f>IF(AND(OR(J61=TRUE,N61=TRUE),L61=2),IF(K61="",0,K61),0)</f>
        <v>0</v>
      </c>
      <c r="Q61" s="190">
        <f>IF(U61,"SCEGLIERE!",IF(OR(X61,W61,V61),"ANNO ?",""))</f>
      </c>
      <c r="R61" s="152">
        <f>IF(T61,"CFU ?","")</f>
      </c>
      <c r="S61" s="57"/>
      <c r="T61" s="202" t="b">
        <f>IF(AND(J61,OR(K61&lt;1,K61&gt;12)),TRUE,FALSE)</f>
        <v>0</v>
      </c>
      <c r="U61" s="202" t="b">
        <f>IF(AND(N61,J61=FALSE),TRUE,FALSE)</f>
        <v>0</v>
      </c>
      <c r="V61" s="202" t="b">
        <f>IF(AND(J61,N61=FALSE,L61&lt;$L$6),TRUE,FALSE)</f>
        <v>0</v>
      </c>
      <c r="W61" s="202" t="b">
        <f t="shared" si="20"/>
        <v>0</v>
      </c>
      <c r="X61" s="202" t="b">
        <f t="shared" si="21"/>
        <v>0</v>
      </c>
      <c r="Y61" s="57"/>
      <c r="Z61" s="203" t="b">
        <f t="shared" si="23"/>
        <v>0</v>
      </c>
      <c r="AA61" s="194">
        <f>IF(Z61,1,"")</f>
      </c>
      <c r="AB61" s="203"/>
      <c r="AC61" s="156"/>
      <c r="AD61" s="110">
        <f t="shared" si="27"/>
      </c>
    </row>
    <row r="62" spans="1:29" ht="12" customHeight="1" thickBot="1">
      <c r="A62" s="135"/>
      <c r="B62" s="136"/>
      <c r="C62" s="136"/>
      <c r="D62" s="136"/>
      <c r="E62" s="136"/>
      <c r="F62" s="12"/>
      <c r="G62" s="12"/>
      <c r="H62" s="12"/>
      <c r="I62" s="114"/>
      <c r="J62" s="3"/>
      <c r="K62" s="110"/>
      <c r="L62" s="110"/>
      <c r="M62" s="46"/>
      <c r="N62" s="47"/>
      <c r="O62" s="21"/>
      <c r="P62" s="21"/>
      <c r="R62" s="111"/>
      <c r="S62" s="68"/>
      <c r="T62" s="70"/>
      <c r="U62" s="70"/>
      <c r="V62" s="70"/>
      <c r="W62" s="70"/>
      <c r="Y62" s="68"/>
      <c r="Z62" s="36"/>
      <c r="AA62" s="195"/>
      <c r="AC62" s="105"/>
    </row>
    <row r="63" spans="1:30" ht="15" customHeight="1" thickBot="1">
      <c r="A63" s="137" t="s">
        <v>82</v>
      </c>
      <c r="I63" s="251" t="s">
        <v>1</v>
      </c>
      <c r="J63" s="252"/>
      <c r="K63" s="257">
        <f>SUM(K37:K59)+IF(OR(J60=TRUE,N60=TRUE),K60,0)+IF(OR(J61=TRUE,N61=TRUE),K61,0)</f>
        <v>0</v>
      </c>
      <c r="L63" s="199" t="str">
        <f>IF(AND(K63&gt;=12,K63&lt;=15),"SI","NO")</f>
        <v>NO</v>
      </c>
      <c r="M63" s="258"/>
      <c r="N63" s="47"/>
      <c r="O63" s="16">
        <f>SUM(O37:O61)</f>
        <v>0</v>
      </c>
      <c r="P63" s="17">
        <f>SUM(P37:P61)</f>
        <v>0</v>
      </c>
      <c r="Q63" s="259">
        <f>IF(OR(U37:X58,T60:X61),"ANNI, SCEGLI o CFU ?","")</f>
      </c>
      <c r="R63" s="152"/>
      <c r="S63" s="149"/>
      <c r="T63" s="212"/>
      <c r="U63" s="212"/>
      <c r="V63" s="212"/>
      <c r="W63" s="212"/>
      <c r="X63" s="112"/>
      <c r="Y63" s="149"/>
      <c r="Z63" s="36"/>
      <c r="AA63" s="198"/>
      <c r="AB63" s="36"/>
      <c r="AC63" s="260">
        <f>IF(OR(AB37:AB58),"Ant. N.C.","")</f>
      </c>
      <c r="AD63" s="256">
        <f>SUM(AD37:AD61)</f>
        <v>0</v>
      </c>
    </row>
    <row r="64" spans="1:29" ht="14.25" thickBot="1">
      <c r="A64" s="137" t="s">
        <v>96</v>
      </c>
      <c r="D64" s="95"/>
      <c r="J64" s="171"/>
      <c r="K64" s="110"/>
      <c r="L64" s="138"/>
      <c r="M64" s="46"/>
      <c r="N64" s="4"/>
      <c r="O64" s="28"/>
      <c r="P64" s="28"/>
      <c r="AC64" s="307" t="s">
        <v>73</v>
      </c>
    </row>
    <row r="65" spans="1:29" ht="14.25" thickBot="1">
      <c r="A65" s="137"/>
      <c r="H65" s="261" t="s">
        <v>36</v>
      </c>
      <c r="I65" s="262" t="s">
        <v>2</v>
      </c>
      <c r="J65" s="263"/>
      <c r="K65" s="139">
        <f>SUM(K31,K63)</f>
        <v>108</v>
      </c>
      <c r="L65" s="138"/>
      <c r="M65" s="258"/>
      <c r="N65" s="4"/>
      <c r="O65" s="31">
        <f>SUM(O31,O63,O82)</f>
        <v>0</v>
      </c>
      <c r="P65" s="32">
        <f>SUM(P31,P63,P82)</f>
        <v>12</v>
      </c>
      <c r="Q65" s="311" t="s">
        <v>48</v>
      </c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C65" s="308"/>
    </row>
    <row r="66" spans="1:29" ht="14.25" thickBot="1">
      <c r="A66" s="137"/>
      <c r="H66" s="138"/>
      <c r="I66" s="138"/>
      <c r="J66" s="174"/>
      <c r="K66" s="199" t="str">
        <f>IF(AND(K65&gt;=120,K65&lt;=123),"SI","NO")</f>
        <v>NO</v>
      </c>
      <c r="L66" s="120"/>
      <c r="M66" s="258"/>
      <c r="N66" s="179"/>
      <c r="O66" s="200" t="str">
        <f>IF(OR(Q6&gt;1,O65-IF(Q6=1,AC66,0)&lt;=O67),"SI","NO")</f>
        <v>SI</v>
      </c>
      <c r="P66" s="201" t="str">
        <f>IF(P65-K29-IF(Q6=2,AC66,0)&lt;=P67,"SI","NO")</f>
        <v>SI</v>
      </c>
      <c r="Q66" s="313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6"/>
      <c r="AC66" s="140">
        <f>SUM(AD82,AD63,AD31)</f>
        <v>0</v>
      </c>
    </row>
    <row r="67" spans="10:29" ht="6.75" customHeight="1">
      <c r="J67" s="171"/>
      <c r="K67" s="83"/>
      <c r="L67" s="120"/>
      <c r="M67" s="46"/>
      <c r="N67" s="179"/>
      <c r="O67" s="60">
        <f>IF(L6=1,S69,S69)</f>
        <v>120</v>
      </c>
      <c r="P67" s="60">
        <f>IF(L6=2,S69,S69)</f>
        <v>120</v>
      </c>
      <c r="Q67" s="141"/>
      <c r="R67" s="142"/>
      <c r="S67" s="143"/>
      <c r="T67" s="211"/>
      <c r="U67" s="211"/>
      <c r="V67" s="211"/>
      <c r="W67" s="211"/>
      <c r="X67" s="144"/>
      <c r="Y67" s="143"/>
      <c r="Z67" s="145"/>
      <c r="AA67" s="197"/>
      <c r="AB67" s="145"/>
      <c r="AC67" s="146"/>
    </row>
    <row r="68" spans="10:29" ht="9" customHeight="1" thickBot="1">
      <c r="J68" s="171"/>
      <c r="K68" s="83"/>
      <c r="L68" s="120"/>
      <c r="M68" s="46"/>
      <c r="N68" s="179"/>
      <c r="O68" s="5"/>
      <c r="P68" s="5"/>
      <c r="Q68" s="147"/>
      <c r="R68" s="148"/>
      <c r="S68" s="149"/>
      <c r="T68" s="212"/>
      <c r="U68" s="212"/>
      <c r="V68" s="212"/>
      <c r="W68" s="212"/>
      <c r="X68" s="112"/>
      <c r="Y68" s="149"/>
      <c r="Z68" s="36"/>
      <c r="AA68" s="198"/>
      <c r="AB68" s="36"/>
      <c r="AC68" s="146"/>
    </row>
    <row r="69" spans="10:30" ht="13.5" thickBot="1">
      <c r="J69" s="171"/>
      <c r="K69" s="83"/>
      <c r="L69" s="120"/>
      <c r="M69" s="46"/>
      <c r="N69" s="179"/>
      <c r="O69" s="220" t="s">
        <v>49</v>
      </c>
      <c r="P69" s="150">
        <f>SUM(Y14:Y29,Y37:Y61)</f>
        <v>0</v>
      </c>
      <c r="Q69" s="151" t="str">
        <f>IF(P70&lt;=Y8,"OK","TROPPI ANTICIPI")</f>
        <v>OK</v>
      </c>
      <c r="S69" s="331">
        <f>IF(P69&gt;0,120,120)</f>
        <v>120</v>
      </c>
      <c r="T69" s="213"/>
      <c r="U69" s="213"/>
      <c r="V69" s="213"/>
      <c r="W69" s="213"/>
      <c r="X69" s="206"/>
      <c r="Y69" s="332" t="s">
        <v>45</v>
      </c>
      <c r="Z69" s="149"/>
      <c r="AA69" s="153"/>
      <c r="AB69" s="71"/>
      <c r="AC69" s="153"/>
      <c r="AD69" s="105"/>
    </row>
    <row r="70" spans="10:29" ht="32.25" customHeight="1" thickBot="1">
      <c r="J70" s="171"/>
      <c r="K70" s="83"/>
      <c r="L70" s="154"/>
      <c r="M70" s="46"/>
      <c r="N70" s="180"/>
      <c r="O70" s="216" t="s">
        <v>47</v>
      </c>
      <c r="P70" s="191">
        <f>SUM(S14:S29,S37:S61)</f>
        <v>0</v>
      </c>
      <c r="Q70" s="147"/>
      <c r="R70" s="314" t="s">
        <v>33</v>
      </c>
      <c r="S70" s="315"/>
      <c r="T70" s="315"/>
      <c r="U70" s="315"/>
      <c r="V70" s="315"/>
      <c r="W70" s="315"/>
      <c r="X70" s="315"/>
      <c r="Y70" s="315"/>
      <c r="Z70" s="315"/>
      <c r="AA70" s="194">
        <f>SUM(AA14:AA61)</f>
        <v>0</v>
      </c>
      <c r="AB70" s="36"/>
      <c r="AC70" s="156"/>
    </row>
    <row r="71" spans="10:24" ht="12.75">
      <c r="J71" s="171"/>
      <c r="K71" s="83"/>
      <c r="L71" s="120"/>
      <c r="M71" s="46"/>
      <c r="N71" s="179"/>
      <c r="O71" s="5"/>
      <c r="P71" s="5"/>
      <c r="Q71" s="86"/>
      <c r="R71" s="87"/>
      <c r="S71" s="157"/>
      <c r="T71" s="214"/>
      <c r="U71" s="214"/>
      <c r="V71" s="214"/>
      <c r="W71" s="214"/>
      <c r="X71" s="158"/>
    </row>
    <row r="72" spans="10:24" ht="9.75" customHeight="1">
      <c r="J72" s="171"/>
      <c r="K72" s="83"/>
      <c r="L72" s="120"/>
      <c r="M72" s="46"/>
      <c r="N72" s="179"/>
      <c r="O72" s="5"/>
      <c r="P72" s="5"/>
      <c r="Q72" s="86"/>
      <c r="R72" s="87"/>
      <c r="S72" s="157"/>
      <c r="T72" s="214"/>
      <c r="U72" s="214"/>
      <c r="V72" s="214"/>
      <c r="W72" s="214"/>
      <c r="X72" s="158"/>
    </row>
    <row r="73" spans="2:16" ht="14.25" customHeight="1">
      <c r="B73" s="97" t="s">
        <v>44</v>
      </c>
      <c r="C73" s="95"/>
      <c r="D73" s="95"/>
      <c r="J73" s="171"/>
      <c r="L73" s="138"/>
      <c r="M73" s="46"/>
      <c r="N73" s="4"/>
      <c r="O73" s="21"/>
      <c r="P73" s="21"/>
    </row>
    <row r="74" spans="10:16" ht="6.75" customHeight="1">
      <c r="J74" s="171"/>
      <c r="L74" s="138"/>
      <c r="M74" s="46"/>
      <c r="N74" s="4"/>
      <c r="O74" s="21"/>
      <c r="P74" s="21"/>
    </row>
    <row r="75" spans="8:16" ht="24" customHeight="1" thickBot="1">
      <c r="H75" s="62" t="s">
        <v>3</v>
      </c>
      <c r="I75" s="62" t="s">
        <v>42</v>
      </c>
      <c r="J75" s="171"/>
      <c r="K75" s="62" t="s">
        <v>1</v>
      </c>
      <c r="L75" s="159" t="s">
        <v>8</v>
      </c>
      <c r="M75" s="46"/>
      <c r="N75" s="4"/>
      <c r="O75" s="24"/>
      <c r="P75" s="24"/>
    </row>
    <row r="76" spans="1:30" ht="24" customHeight="1">
      <c r="A76" s="286" t="s">
        <v>18</v>
      </c>
      <c r="B76" s="301"/>
      <c r="C76" s="302"/>
      <c r="D76" s="302"/>
      <c r="E76" s="303"/>
      <c r="F76" s="241"/>
      <c r="G76" s="241"/>
      <c r="H76" s="242"/>
      <c r="I76" s="243"/>
      <c r="J76" s="183" t="b">
        <v>0</v>
      </c>
      <c r="K76" s="232"/>
      <c r="L76" s="232"/>
      <c r="M76" s="46"/>
      <c r="N76" s="47" t="b">
        <v>0</v>
      </c>
      <c r="O76" s="184">
        <f>IF(AND(OR(J76=TRUE,N76=TRUE),L76=1),IF(K76="",0,K76),0)</f>
        <v>0</v>
      </c>
      <c r="P76" s="185">
        <f>IF(AND(OR(J76=TRUE,N76=TRUE),L76=2),IF(K76="",0,K76),0)</f>
        <v>0</v>
      </c>
      <c r="Q76" s="190">
        <f>IF(U76,"SCEGLIERE!",IF(OR(X76,W76,V76),"ANNO ?",""))</f>
      </c>
      <c r="R76" s="152">
        <f>IF(T76,"CFU ?","")</f>
      </c>
      <c r="S76" s="57"/>
      <c r="T76" s="202" t="b">
        <f>IF(AND(J76,OR(K76&lt;1,K76&gt;12)),TRUE,FALSE)</f>
        <v>0</v>
      </c>
      <c r="U76" s="202" t="b">
        <f>IF(AND(N76,J76=FALSE),TRUE,FALSE)</f>
        <v>0</v>
      </c>
      <c r="V76" s="202" t="b">
        <f>IF(AND(J76,N76=FALSE,L76&lt;$L$6),TRUE,FALSE)</f>
        <v>0</v>
      </c>
      <c r="W76" s="202" t="b">
        <f>IF(AND(N76,L76&gt;$L$6-$S$6+1),TRUE,FALSE)</f>
        <v>0</v>
      </c>
      <c r="X76" s="202" t="b">
        <f>IF(OR(AND(J76=FALSE,N76=FALSE),AND(L76&lt;3,L76&gt;0)),FALSE,TRUE)</f>
        <v>0</v>
      </c>
      <c r="Y76" s="57"/>
      <c r="Z76" s="203" t="b">
        <f>AND(N76,X76=FALSE,L76&lt;$L$6,L76&lt;M76)</f>
        <v>0</v>
      </c>
      <c r="AA76" s="194">
        <f>IF(Z76,1,"")</f>
      </c>
      <c r="AB76" s="203"/>
      <c r="AC76" s="156"/>
      <c r="AD76" s="110">
        <f>IF(AND(N76,X76=FALSE,L76=$L$6,$S$6=1),K76,"")</f>
      </c>
    </row>
    <row r="77" spans="1:30" ht="24" customHeight="1">
      <c r="A77" s="287"/>
      <c r="B77" s="301"/>
      <c r="C77" s="302"/>
      <c r="D77" s="302"/>
      <c r="E77" s="303"/>
      <c r="F77" s="241"/>
      <c r="G77" s="241"/>
      <c r="H77" s="242"/>
      <c r="I77" s="243"/>
      <c r="J77" s="183" t="b">
        <v>0</v>
      </c>
      <c r="K77" s="232"/>
      <c r="L77" s="232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0">
        <f>IF(U77,"SCEGLIERE!",IF(OR(X77,W77,V77),"ANNO ?",""))</f>
      </c>
      <c r="R77" s="152">
        <f>IF(T77,"CFU ?","")</f>
      </c>
      <c r="S77" s="57"/>
      <c r="T77" s="202" t="b">
        <f>IF(AND(J77,OR(K77&lt;1,K77&gt;12)),TRUE,FALSE)</f>
        <v>0</v>
      </c>
      <c r="U77" s="202" t="b">
        <f>IF(AND(N77,J77=FALSE),TRUE,FALSE)</f>
        <v>0</v>
      </c>
      <c r="V77" s="202" t="b">
        <f>IF(AND(J77,N77=FALSE,L77&lt;$L$6),TRUE,FALSE)</f>
        <v>0</v>
      </c>
      <c r="W77" s="202" t="b">
        <f>IF(AND(N77,L77&gt;$L$6-$S$6+1),TRUE,FALSE)</f>
        <v>0</v>
      </c>
      <c r="X77" s="202" t="b">
        <f>IF(OR(AND(J77=FALSE,N77=FALSE),AND(L77&lt;3,L77&gt;0)),FALSE,TRUE)</f>
        <v>0</v>
      </c>
      <c r="Y77" s="57"/>
      <c r="Z77" s="203" t="b">
        <f>AND(N77,X77=FALSE,L77&lt;$L$6,L77&lt;M77)</f>
        <v>0</v>
      </c>
      <c r="AA77" s="194">
        <f>IF(Z77,1,"")</f>
      </c>
      <c r="AB77" s="203"/>
      <c r="AC77" s="156"/>
      <c r="AD77" s="110">
        <f>IF(AND(N77,X77=FALSE,L77=$L$6,$S$6=1),K77,"")</f>
      </c>
    </row>
    <row r="78" spans="1:30" ht="24" customHeight="1">
      <c r="A78" s="287"/>
      <c r="B78" s="301"/>
      <c r="C78" s="302"/>
      <c r="D78" s="302"/>
      <c r="E78" s="303"/>
      <c r="F78" s="241"/>
      <c r="G78" s="241"/>
      <c r="H78" s="242"/>
      <c r="I78" s="243"/>
      <c r="J78" s="183" t="b">
        <v>0</v>
      </c>
      <c r="K78" s="232"/>
      <c r="L78" s="232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0">
        <f>IF(U78,"SCEGLIERE!",IF(OR(X78,W78,V78),"ANNO ?",""))</f>
      </c>
      <c r="R78" s="152">
        <f>IF(T78,"CFU ?","")</f>
      </c>
      <c r="S78" s="57"/>
      <c r="T78" s="202" t="b">
        <f>IF(AND(J78,OR(K78&lt;1,K78&gt;12)),TRUE,FALSE)</f>
        <v>0</v>
      </c>
      <c r="U78" s="202" t="b">
        <f>IF(AND(N78,J78=FALSE),TRUE,FALSE)</f>
        <v>0</v>
      </c>
      <c r="V78" s="202" t="b">
        <f>IF(AND(J78,N78=FALSE,L78&lt;$L$6),TRUE,FALSE)</f>
        <v>0</v>
      </c>
      <c r="W78" s="202" t="b">
        <f>IF(AND(N78,L78&gt;$L$6-$S$6+1),TRUE,FALSE)</f>
        <v>0</v>
      </c>
      <c r="X78" s="202" t="b">
        <f>IF(OR(AND(J78=FALSE,N78=FALSE),AND(L78&lt;3,L78&gt;0)),FALSE,TRUE)</f>
        <v>0</v>
      </c>
      <c r="Y78" s="57"/>
      <c r="Z78" s="203" t="b">
        <f>AND(N78,X78=FALSE,L78&lt;$L$6,L78&lt;M78)</f>
        <v>0</v>
      </c>
      <c r="AA78" s="194">
        <f>IF(Z78,1,"")</f>
      </c>
      <c r="AB78" s="203"/>
      <c r="AC78" s="156"/>
      <c r="AD78" s="110">
        <f>IF(AND(N78,X78=FALSE,L78=$L$6,$S$6=1),K78,"")</f>
      </c>
    </row>
    <row r="79" spans="1:30" ht="24" customHeight="1">
      <c r="A79" s="287"/>
      <c r="B79" s="301"/>
      <c r="C79" s="302"/>
      <c r="D79" s="302"/>
      <c r="E79" s="303"/>
      <c r="F79" s="241"/>
      <c r="G79" s="241"/>
      <c r="H79" s="242"/>
      <c r="I79" s="243"/>
      <c r="J79" s="183" t="b">
        <v>0</v>
      </c>
      <c r="K79" s="232"/>
      <c r="L79" s="232"/>
      <c r="M79" s="46"/>
      <c r="N79" s="47" t="b">
        <v>0</v>
      </c>
      <c r="O79" s="20">
        <f>IF(AND(OR(J79=TRUE,N79=TRUE),L79=1),IF(K79="",0,K79),0)</f>
        <v>0</v>
      </c>
      <c r="P79" s="22">
        <f>IF(AND(OR(J79=TRUE,N79=TRUE),L79=2),IF(K79="",0,K79),0)</f>
        <v>0</v>
      </c>
      <c r="Q79" s="190">
        <f>IF(U79,"SCEGLIERE!",IF(OR(X79,W79,V79),"ANNO ?",""))</f>
      </c>
      <c r="R79" s="152">
        <f>IF(T79,"CFU ?","")</f>
      </c>
      <c r="S79" s="57"/>
      <c r="T79" s="202" t="b">
        <f>IF(AND(J79,OR(K79&lt;1,K79&gt;12)),TRUE,FALSE)</f>
        <v>0</v>
      </c>
      <c r="U79" s="202" t="b">
        <f>IF(AND(N79,J79=FALSE),TRUE,FALSE)</f>
        <v>0</v>
      </c>
      <c r="V79" s="202" t="b">
        <f>IF(AND(J79,N79=FALSE,L79&lt;$L$6),TRUE,FALSE)</f>
        <v>0</v>
      </c>
      <c r="W79" s="202" t="b">
        <f>IF(AND(N79,L79&gt;$L$6-$S$6+1),TRUE,FALSE)</f>
        <v>0</v>
      </c>
      <c r="X79" s="202" t="b">
        <f>IF(OR(AND(J79=FALSE,N79=FALSE),AND(L79&lt;3,L79&gt;0)),FALSE,TRUE)</f>
        <v>0</v>
      </c>
      <c r="Y79" s="57"/>
      <c r="Z79" s="203" t="b">
        <f>AND(N79,X79=FALSE,L79&lt;$L$6,L79&lt;M79)</f>
        <v>0</v>
      </c>
      <c r="AA79" s="194">
        <f>IF(Z79,1,"")</f>
      </c>
      <c r="AB79" s="203"/>
      <c r="AC79" s="156"/>
      <c r="AD79" s="110">
        <f>IF(AND(N79,X79=FALSE,L79=$L$6,$S$6=1),K79,"")</f>
      </c>
    </row>
    <row r="80" spans="1:30" ht="24" customHeight="1" thickBot="1">
      <c r="A80" s="288"/>
      <c r="B80" s="301"/>
      <c r="C80" s="302"/>
      <c r="D80" s="302"/>
      <c r="E80" s="303"/>
      <c r="F80" s="241"/>
      <c r="G80" s="241"/>
      <c r="H80" s="242"/>
      <c r="I80" s="243"/>
      <c r="J80" s="183" t="b">
        <v>0</v>
      </c>
      <c r="K80" s="232"/>
      <c r="L80" s="232"/>
      <c r="M80" s="46"/>
      <c r="N80" s="47" t="b">
        <v>0</v>
      </c>
      <c r="O80" s="23">
        <f>IF(AND(OR(J80=TRUE,N80=TRUE),L80=1),IF(K80="",0,K80),0)</f>
        <v>0</v>
      </c>
      <c r="P80" s="25">
        <f>IF(AND(OR(J80=TRUE,N80=TRUE),L80=2),IF(K80="",0,K80),0)</f>
        <v>0</v>
      </c>
      <c r="Q80" s="190">
        <f>IF(U80,"SCEGLIERE!",IF(OR(X80,W80,V80),"ANNO ?",""))</f>
      </c>
      <c r="R80" s="152">
        <f>IF(T80,"CFU ?","")</f>
      </c>
      <c r="S80" s="57"/>
      <c r="T80" s="202" t="b">
        <f>IF(AND(J80,OR(K80&lt;1,K80&gt;12)),TRUE,FALSE)</f>
        <v>0</v>
      </c>
      <c r="U80" s="202" t="b">
        <f>IF(AND(N80,J80=FALSE),TRUE,FALSE)</f>
        <v>0</v>
      </c>
      <c r="V80" s="202" t="b">
        <f>IF(AND(J80,N80=FALSE,L80&lt;$L$6),TRUE,FALSE)</f>
        <v>0</v>
      </c>
      <c r="W80" s="202" t="b">
        <f>IF(AND(N80,L80&gt;$L$6-$S$6+1),TRUE,FALSE)</f>
        <v>0</v>
      </c>
      <c r="X80" s="202" t="b">
        <f>IF(OR(AND(J80=FALSE,N80=FALSE),AND(L80&lt;3,L80&gt;0)),FALSE,TRUE)</f>
        <v>0</v>
      </c>
      <c r="Y80" s="57"/>
      <c r="Z80" s="203" t="b">
        <f>AND(N80,X80=FALSE,L80&lt;$L$6,L80&lt;M80)</f>
        <v>0</v>
      </c>
      <c r="AA80" s="194">
        <f>IF(Z80,1,"")</f>
      </c>
      <c r="AB80" s="203"/>
      <c r="AC80" s="156"/>
      <c r="AD80" s="110">
        <f>IF(AND(N80,X80=FALSE,L80=$L$6,$S$6=1),K80,"")</f>
      </c>
    </row>
    <row r="81" spans="10:16" ht="12.75">
      <c r="J81" s="174"/>
      <c r="K81" s="110"/>
      <c r="L81" s="138"/>
      <c r="M81" s="46"/>
      <c r="N81" s="4"/>
      <c r="O81" s="21"/>
      <c r="P81" s="21"/>
    </row>
    <row r="82" spans="1:30" ht="15" customHeight="1">
      <c r="A82" s="137" t="s">
        <v>82</v>
      </c>
      <c r="H82" s="138"/>
      <c r="I82" s="251" t="s">
        <v>1</v>
      </c>
      <c r="J82" s="247"/>
      <c r="K82" s="248">
        <f>SUM(K76:K80)</f>
        <v>0</v>
      </c>
      <c r="L82" s="138"/>
      <c r="M82" s="258"/>
      <c r="N82" s="47"/>
      <c r="O82" s="16">
        <f>SUM(O76:O80)</f>
        <v>0</v>
      </c>
      <c r="P82" s="17">
        <f>SUM(P76:P80)</f>
        <v>0</v>
      </c>
      <c r="Q82" s="254">
        <f>IF(OR(T76:X80),"ANNI, SCEGLI o CFU ?","")</f>
      </c>
      <c r="R82" s="152"/>
      <c r="S82" s="149"/>
      <c r="T82" s="212"/>
      <c r="U82" s="212"/>
      <c r="V82" s="212"/>
      <c r="W82" s="212"/>
      <c r="X82" s="112"/>
      <c r="Y82" s="149"/>
      <c r="Z82" s="36"/>
      <c r="AA82" s="198"/>
      <c r="AB82" s="36"/>
      <c r="AC82" s="146"/>
      <c r="AD82" s="256">
        <f>SUM(AD76:AD81)</f>
        <v>0</v>
      </c>
    </row>
    <row r="83" spans="1:30" ht="15" customHeight="1" thickBot="1">
      <c r="A83" s="137"/>
      <c r="H83" s="138"/>
      <c r="I83" s="264"/>
      <c r="J83" s="249"/>
      <c r="K83" s="250"/>
      <c r="L83" s="138"/>
      <c r="M83" s="258"/>
      <c r="N83" s="47"/>
      <c r="O83" s="41"/>
      <c r="P83" s="41"/>
      <c r="Q83" s="254"/>
      <c r="R83" s="152"/>
      <c r="S83" s="149"/>
      <c r="T83" s="212"/>
      <c r="U83" s="212"/>
      <c r="V83" s="212"/>
      <c r="W83" s="212"/>
      <c r="X83" s="112"/>
      <c r="Y83" s="149"/>
      <c r="Z83" s="36"/>
      <c r="AA83" s="198"/>
      <c r="AB83" s="36"/>
      <c r="AC83" s="146"/>
      <c r="AD83" s="265"/>
    </row>
    <row r="84" spans="8:30" ht="18" customHeight="1" thickBot="1">
      <c r="H84" s="266" t="s">
        <v>37</v>
      </c>
      <c r="I84" s="267" t="s">
        <v>2</v>
      </c>
      <c r="J84" s="268"/>
      <c r="K84" s="58">
        <f>K82+K65</f>
        <v>108</v>
      </c>
      <c r="L84" s="138"/>
      <c r="M84" s="258"/>
      <c r="N84" s="4"/>
      <c r="O84" s="21"/>
      <c r="P84" s="21"/>
      <c r="Q84" s="190"/>
      <c r="R84" s="152"/>
      <c r="S84" s="149"/>
      <c r="T84" s="212"/>
      <c r="U84" s="212"/>
      <c r="V84" s="212"/>
      <c r="W84" s="212"/>
      <c r="X84" s="112"/>
      <c r="Y84" s="149"/>
      <c r="Z84" s="36"/>
      <c r="AA84" s="198"/>
      <c r="AB84" s="36"/>
      <c r="AC84" s="146"/>
      <c r="AD84" s="110"/>
    </row>
    <row r="85" spans="10:16" ht="6.75" customHeight="1">
      <c r="J85" s="174"/>
      <c r="K85" s="110"/>
      <c r="L85" s="138"/>
      <c r="M85" s="46"/>
      <c r="N85" s="47"/>
      <c r="O85" s="21"/>
      <c r="P85" s="21"/>
    </row>
    <row r="86" spans="2:16" ht="14.25" customHeight="1">
      <c r="B86" s="97" t="s">
        <v>4</v>
      </c>
      <c r="J86" s="171"/>
      <c r="M86" s="115"/>
      <c r="N86" s="3"/>
      <c r="O86" s="29"/>
      <c r="P86" s="29"/>
    </row>
    <row r="87" spans="10:16" ht="6" customHeight="1" thickBot="1">
      <c r="J87" s="171"/>
      <c r="M87" s="115"/>
      <c r="N87" s="3"/>
      <c r="O87" s="29"/>
      <c r="P87" s="29"/>
    </row>
    <row r="88" spans="1:23" ht="19.5" customHeight="1">
      <c r="A88" s="272" t="s">
        <v>35</v>
      </c>
      <c r="B88" s="289"/>
      <c r="C88" s="290"/>
      <c r="D88" s="290"/>
      <c r="E88" s="290"/>
      <c r="F88" s="290"/>
      <c r="G88" s="290"/>
      <c r="H88" s="290"/>
      <c r="I88" s="290"/>
      <c r="J88" s="290"/>
      <c r="K88" s="290"/>
      <c r="L88" s="291"/>
      <c r="M88" s="115"/>
      <c r="N88" s="3"/>
      <c r="O88" s="33" t="s">
        <v>24</v>
      </c>
      <c r="P88" s="29"/>
      <c r="S88" s="160" t="str">
        <f>IF(AND(L5="",R6=TRUE,Q69="OK",O66="SI",P66="SI",K66="SI",L63="SI",H59="",Q31="",Q63="",Q82="",AC31="",AC63=""),"PDS OK","CI SONO ERRORI")</f>
        <v>CI SONO ERRORI</v>
      </c>
      <c r="T88" s="215"/>
      <c r="U88" s="215"/>
      <c r="V88" s="215"/>
      <c r="W88" s="215"/>
    </row>
    <row r="89" spans="1:16" ht="19.5" customHeight="1">
      <c r="A89" s="273"/>
      <c r="B89" s="292"/>
      <c r="C89" s="293"/>
      <c r="D89" s="293"/>
      <c r="E89" s="293"/>
      <c r="F89" s="293"/>
      <c r="G89" s="293"/>
      <c r="H89" s="293"/>
      <c r="I89" s="293"/>
      <c r="J89" s="293"/>
      <c r="K89" s="293"/>
      <c r="L89" s="294"/>
      <c r="M89" s="115"/>
      <c r="N89" s="3"/>
      <c r="O89" s="29"/>
      <c r="P89" s="29"/>
    </row>
    <row r="90" spans="1:16" ht="19.5" customHeight="1">
      <c r="A90" s="273"/>
      <c r="B90" s="292"/>
      <c r="C90" s="293"/>
      <c r="D90" s="293"/>
      <c r="E90" s="293"/>
      <c r="F90" s="293"/>
      <c r="G90" s="293"/>
      <c r="H90" s="293"/>
      <c r="I90" s="293"/>
      <c r="J90" s="293"/>
      <c r="K90" s="293"/>
      <c r="L90" s="294"/>
      <c r="M90" s="115"/>
      <c r="N90" s="3"/>
      <c r="O90" s="29"/>
      <c r="P90" s="29"/>
    </row>
    <row r="91" spans="1:16" ht="19.5" customHeight="1">
      <c r="A91" s="273"/>
      <c r="B91" s="292"/>
      <c r="C91" s="293"/>
      <c r="D91" s="293"/>
      <c r="E91" s="293"/>
      <c r="F91" s="293"/>
      <c r="G91" s="293"/>
      <c r="H91" s="293"/>
      <c r="I91" s="293"/>
      <c r="J91" s="293"/>
      <c r="K91" s="293"/>
      <c r="L91" s="294"/>
      <c r="M91" s="115"/>
      <c r="N91" s="3"/>
      <c r="O91" s="29"/>
      <c r="P91" s="29"/>
    </row>
    <row r="92" spans="1:16" ht="19.5" customHeight="1">
      <c r="A92" s="273"/>
      <c r="B92" s="292"/>
      <c r="C92" s="293"/>
      <c r="D92" s="293"/>
      <c r="E92" s="293"/>
      <c r="F92" s="293"/>
      <c r="G92" s="293"/>
      <c r="H92" s="293"/>
      <c r="I92" s="293"/>
      <c r="J92" s="293"/>
      <c r="K92" s="293"/>
      <c r="L92" s="294"/>
      <c r="M92" s="115"/>
      <c r="N92" s="3"/>
      <c r="O92" s="29"/>
      <c r="P92" s="29"/>
    </row>
    <row r="93" spans="1:16" ht="19.5" customHeight="1" thickBot="1">
      <c r="A93" s="274"/>
      <c r="B93" s="295"/>
      <c r="C93" s="296"/>
      <c r="D93" s="296"/>
      <c r="E93" s="296"/>
      <c r="F93" s="296"/>
      <c r="G93" s="296"/>
      <c r="H93" s="296"/>
      <c r="I93" s="296"/>
      <c r="J93" s="296"/>
      <c r="K93" s="296"/>
      <c r="L93" s="297"/>
      <c r="M93" s="115"/>
      <c r="N93" s="3"/>
      <c r="O93" s="29"/>
      <c r="P93" s="29"/>
    </row>
    <row r="94" spans="2:16" ht="12.75">
      <c r="B94" s="63"/>
      <c r="C94" s="63"/>
      <c r="D94" s="63"/>
      <c r="E94" s="63"/>
      <c r="F94" s="63"/>
      <c r="G94" s="63"/>
      <c r="H94" s="63"/>
      <c r="I94" s="63"/>
      <c r="J94" s="175"/>
      <c r="K94" s="83"/>
      <c r="L94" s="63"/>
      <c r="M94" s="115"/>
      <c r="N94" s="3"/>
      <c r="O94" s="29"/>
      <c r="P94" s="29"/>
    </row>
    <row r="95" spans="2:16" ht="15.75" customHeight="1">
      <c r="B95" s="161" t="s">
        <v>39</v>
      </c>
      <c r="C95" s="63"/>
      <c r="D95" s="63"/>
      <c r="E95" s="63"/>
      <c r="F95" s="63"/>
      <c r="G95" s="63"/>
      <c r="H95" s="63"/>
      <c r="I95" s="63"/>
      <c r="J95" s="175"/>
      <c r="K95" s="83"/>
      <c r="L95" s="63"/>
      <c r="M95" s="115"/>
      <c r="N95" s="3"/>
      <c r="O95" s="29"/>
      <c r="P95" s="30" t="s">
        <v>13</v>
      </c>
    </row>
    <row r="96" spans="2:14" ht="12.75">
      <c r="B96" s="63"/>
      <c r="C96" s="63"/>
      <c r="D96" s="63"/>
      <c r="E96" s="63"/>
      <c r="F96" s="63"/>
      <c r="G96" s="63"/>
      <c r="H96" s="63"/>
      <c r="I96" s="63"/>
      <c r="J96" s="175"/>
      <c r="K96" s="83"/>
      <c r="L96" s="63"/>
      <c r="M96" s="115"/>
      <c r="N96" s="3"/>
    </row>
    <row r="97" spans="10:16" ht="19.5" customHeight="1">
      <c r="J97" s="171"/>
      <c r="M97" s="115"/>
      <c r="N97" s="3"/>
      <c r="O97" s="29"/>
      <c r="P97" s="29"/>
    </row>
    <row r="98" spans="2:14" ht="17.25">
      <c r="B98" s="162" t="s">
        <v>40</v>
      </c>
      <c r="H98" s="162" t="s">
        <v>41</v>
      </c>
      <c r="J98" s="171"/>
      <c r="M98" s="115"/>
      <c r="N98" s="3"/>
    </row>
    <row r="99" spans="10:14" ht="12.75">
      <c r="J99" s="171"/>
      <c r="M99" s="115"/>
      <c r="N99" s="3"/>
    </row>
    <row r="100" spans="10:14" ht="12.75">
      <c r="J100" s="171"/>
      <c r="M100" s="115"/>
      <c r="N100" s="3"/>
    </row>
    <row r="101" spans="10:14" ht="12.75">
      <c r="J101" s="171"/>
      <c r="M101" s="115"/>
      <c r="N101" s="3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  <row r="944" ht="12.75">
      <c r="M944" s="115"/>
    </row>
  </sheetData>
  <sheetProtection password="C7C7" sheet="1" objects="1" scenarios="1"/>
  <mergeCells count="28">
    <mergeCell ref="B79:E79"/>
    <mergeCell ref="B60:E60"/>
    <mergeCell ref="I2:M2"/>
    <mergeCell ref="I3:K3"/>
    <mergeCell ref="B76:E76"/>
    <mergeCell ref="B77:E77"/>
    <mergeCell ref="C3:E3"/>
    <mergeCell ref="D4:E4"/>
    <mergeCell ref="X6:AC6"/>
    <mergeCell ref="B80:E80"/>
    <mergeCell ref="AC64:AC65"/>
    <mergeCell ref="Q8:X8"/>
    <mergeCell ref="Q65:AA66"/>
    <mergeCell ref="R70:Z70"/>
    <mergeCell ref="C7:H7"/>
    <mergeCell ref="E6:F6"/>
    <mergeCell ref="L9:N9"/>
    <mergeCell ref="N7:O7"/>
    <mergeCell ref="A88:A93"/>
    <mergeCell ref="A2:A7"/>
    <mergeCell ref="A14:A29"/>
    <mergeCell ref="A37:A61"/>
    <mergeCell ref="A76:A80"/>
    <mergeCell ref="B88:L93"/>
    <mergeCell ref="C2:E2"/>
    <mergeCell ref="B61:E61"/>
    <mergeCell ref="G2:H2"/>
    <mergeCell ref="B78:E7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71" max="26" man="1"/>
  </rowBreaks>
  <ignoredErrors>
    <ignoredError sqref="P77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2022-12-20T16:12:52Z</dcterms:modified>
  <cp:category/>
  <cp:version/>
  <cp:contentType/>
  <cp:contentStatus/>
</cp:coreProperties>
</file>