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Gestionale &quot;online&quot;" sheetId="1" r:id="rId1"/>
  </sheets>
  <definedNames>
    <definedName name="_xlnm.Print_Area" localSheetId="0">'Ing. Gestionale "online"'!$A$1:$AE$92</definedName>
  </definedNames>
  <calcPr fullCalcOnLoad="1"/>
</workbook>
</file>

<file path=xl/sharedStrings.xml><?xml version="1.0" encoding="utf-8"?>
<sst xmlns="http://schemas.openxmlformats.org/spreadsheetml/2006/main" count="109" uniqueCount="89">
  <si>
    <t>Prova finale</t>
  </si>
  <si>
    <t>Chimica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</si>
  <si>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</si>
  <si>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</si>
  <si>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</si>
  <si>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</si>
  <si>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</si>
  <si>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</si>
  <si>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</si>
  <si>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</si>
  <si>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</si>
  <si>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</si>
  <si>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</si>
  <si>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</si>
  <si>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</si>
  <si>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</si>
  <si>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</si>
  <si>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</si>
  <si>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</si>
  <si>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</si>
  <si>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</si>
  <si>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</si>
  <si>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</si>
  <si>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</si>
  <si>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</si>
  <si>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</si>
  <si>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</si>
  <si>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</si>
  <si>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</si>
  <si>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Elettrotecnica 1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</si>
  <si>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</si>
  <si>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</si>
  <si>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</si>
  <si>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</si>
  <si>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</si>
  <si>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</si>
  <si>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</si>
  <si>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</si>
  <si>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</si>
  <si>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</si>
  <si>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</si>
  <si>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</si>
  <si>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</si>
  <si>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</si>
  <si>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Fondamenti di Automatica + Controlli Automatici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</si>
  <si>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</si>
  <si>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</si>
  <si>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</si>
  <si>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</si>
  <si>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</si>
  <si>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</si>
  <si>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</si>
  <si>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</si>
  <si>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</si>
  <si>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</si>
  <si>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</si>
  <si>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</si>
  <si>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</si>
  <si>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</si>
  <si>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Teoria dei Fenomeni Aleatori 1</t>
  </si>
  <si>
    <t>Modelli di Sistemi di Produzione + Logistica</t>
  </si>
  <si>
    <t>Reti di Telecomunicazioni Fisse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</si>
  <si>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</si>
  <si>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</si>
  <si>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</si>
  <si>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</si>
  <si>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</si>
  <si>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</si>
  <si>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Gestione Aziendale 1 + 2</t>
  </si>
  <si>
    <t>Economia ed Organizzazione Aziendale 1 + 2</t>
  </si>
  <si>
    <t>Fondamenti di Informatica 1 + 2</t>
  </si>
  <si>
    <t>Gestione dei Dati e della Conoscenza 1</t>
  </si>
  <si>
    <t>INDIRIZZO: Ing. Gestionale "online" A.A.2013/2014</t>
  </si>
  <si>
    <t>Gestione dei Dati e della Conoscenza 2</t>
  </si>
  <si>
    <t>Teoria dei Sistemi di Trasporto 1</t>
  </si>
  <si>
    <t>CFU esami corso di laurea più soprannumero e anticipi</t>
  </si>
  <si>
    <t>CFU acquisiti nell'anno</t>
  </si>
  <si>
    <t>&lt;aaaa/aaaa&gt;</t>
  </si>
  <si>
    <t xml:space="preserve">      ANNO DI ISCRIZIONE</t>
  </si>
  <si>
    <t>Compilare solo</t>
  </si>
  <si>
    <t>le parti in verde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</si>
  <si>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</si>
  <si>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</si>
  <si>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</si>
  <si>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</si>
  <si>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r>
      <t xml:space="preserve">Insegnamenti a scelta </t>
    </r>
    <r>
      <rPr>
        <i/>
        <u val="single"/>
        <sz val="11"/>
        <rFont val="Arial"/>
        <family val="2"/>
      </rPr>
      <t>frontali</t>
    </r>
    <r>
      <rPr>
        <i/>
        <sz val="11"/>
        <rFont val="Arial"/>
        <family val="2"/>
      </rPr>
      <t xml:space="preserve"> di altri indirizzi:</t>
    </r>
  </si>
  <si>
    <t xml:space="preserve">     In Corso</t>
  </si>
  <si>
    <t xml:space="preserve">   Fuori Corso</t>
  </si>
  <si>
    <t>Economia Applicata all'Ingegneria 1 + 2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</si>
</sst>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40" xfId="0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9" fillId="4" borderId="42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4" fillId="3" borderId="44" xfId="0" applyFont="1" applyFill="1" applyBorder="1" applyAlignment="1" applyProtection="1">
      <alignment vertical="center" textRotation="90"/>
      <protection/>
    </xf>
    <xf numFmtId="0" fontId="14" fillId="3" borderId="45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14" fillId="33" borderId="44" xfId="0" applyFont="1" applyFill="1" applyBorder="1" applyAlignment="1" applyProtection="1">
      <alignment vertical="center" textRotation="90"/>
      <protection/>
    </xf>
    <xf numFmtId="0" fontId="0" fillId="33" borderId="45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4" xfId="0" applyFont="1" applyFill="1" applyBorder="1" applyAlignment="1" applyProtection="1">
      <alignment vertical="center" textRotation="90"/>
      <protection/>
    </xf>
    <xf numFmtId="0" fontId="2" fillId="0" borderId="45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4" xfId="0" applyFont="1" applyFill="1" applyBorder="1" applyAlignment="1" applyProtection="1">
      <alignment vertical="center" textRotation="90"/>
      <protection/>
    </xf>
    <xf numFmtId="0" fontId="0" fillId="0" borderId="45" xfId="0" applyBorder="1" applyAlignment="1" applyProtection="1">
      <alignment vertical="center" textRotation="90"/>
      <protection/>
    </xf>
    <xf numFmtId="0" fontId="0" fillId="0" borderId="4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4" xfId="0" applyFont="1" applyFill="1" applyBorder="1" applyAlignment="1" applyProtection="1">
      <alignment vertical="center" textRotation="90"/>
      <protection/>
    </xf>
    <xf numFmtId="0" fontId="14" fillId="35" borderId="45" xfId="0" applyFont="1" applyFill="1" applyBorder="1" applyAlignment="1" applyProtection="1">
      <alignment vertical="center" textRotation="90"/>
      <protection/>
    </xf>
    <xf numFmtId="0" fontId="0" fillId="35" borderId="45" xfId="0" applyFill="1" applyBorder="1" applyAlignment="1" applyProtection="1">
      <alignment textRotation="90"/>
      <protection/>
    </xf>
    <xf numFmtId="0" fontId="0" fillId="35" borderId="45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6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4" xfId="0" applyFont="1" applyBorder="1" applyAlignment="1" applyProtection="1">
      <alignment horizontal="center" wrapText="1"/>
      <protection/>
    </xf>
    <xf numFmtId="0" fontId="0" fillId="0" borderId="45" xfId="0" applyBorder="1" applyAlignment="1">
      <alignment horizont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9" fillId="4" borderId="33" xfId="0" applyFont="1" applyFill="1" applyBorder="1" applyAlignment="1" applyProtection="1">
      <alignment/>
      <protection locked="0"/>
    </xf>
    <xf numFmtId="0" fontId="0" fillId="4" borderId="34" xfId="0" applyFill="1" applyBorder="1" applyAlignment="1" applyProtection="1">
      <alignment/>
      <protection locked="0"/>
    </xf>
    <xf numFmtId="0" fontId="9" fillId="4" borderId="48" xfId="0" applyFont="1" applyFill="1" applyBorder="1" applyAlignment="1" applyProtection="1">
      <alignment horizontal="left"/>
      <protection locked="0"/>
    </xf>
    <xf numFmtId="0" fontId="9" fillId="4" borderId="49" xfId="0" applyFont="1" applyFill="1" applyBorder="1" applyAlignment="1" applyProtection="1">
      <alignment horizontal="left"/>
      <protection locked="0"/>
    </xf>
    <xf numFmtId="0" fontId="9" fillId="4" borderId="50" xfId="0" applyFont="1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/>
      <protection locked="0"/>
    </xf>
    <xf numFmtId="0" fontId="18" fillId="4" borderId="51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2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9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93" t="s">
        <v>20</v>
      </c>
      <c r="B2" s="1" t="s">
        <v>7</v>
      </c>
      <c r="C2" s="305" t="s">
        <v>31</v>
      </c>
      <c r="D2" s="306"/>
      <c r="E2" s="307"/>
      <c r="F2" s="2"/>
      <c r="G2" s="308" t="s">
        <v>8</v>
      </c>
      <c r="H2" s="308"/>
      <c r="I2" s="326" t="s">
        <v>32</v>
      </c>
      <c r="J2" s="327"/>
      <c r="K2" s="327"/>
      <c r="L2" s="327"/>
      <c r="M2" s="328"/>
      <c r="N2" s="78"/>
      <c r="O2" s="237"/>
      <c r="P2" s="238" t="s">
        <v>79</v>
      </c>
      <c r="Q2" s="239"/>
      <c r="S2" s="79"/>
      <c r="T2" s="80" t="s">
        <v>58</v>
      </c>
      <c r="U2" s="220"/>
      <c r="V2" s="220"/>
      <c r="W2" s="220"/>
      <c r="X2" s="220"/>
      <c r="Y2" s="81"/>
      <c r="Z2" s="82"/>
      <c r="AA2" s="83"/>
      <c r="AB2" s="204"/>
      <c r="AC2" s="84"/>
      <c r="AD2" s="85"/>
    </row>
    <row r="3" spans="1:19" ht="21" customHeight="1">
      <c r="A3" s="294"/>
      <c r="B3" s="6" t="s">
        <v>11</v>
      </c>
      <c r="C3" s="321" t="s">
        <v>33</v>
      </c>
      <c r="D3" s="322"/>
      <c r="E3" s="323"/>
      <c r="F3" s="7"/>
      <c r="G3" s="7" t="s">
        <v>9</v>
      </c>
      <c r="H3" s="7"/>
      <c r="I3" s="324" t="s">
        <v>35</v>
      </c>
      <c r="J3" s="329"/>
      <c r="K3" s="325"/>
      <c r="M3" s="8"/>
      <c r="O3" s="240"/>
      <c r="P3" s="241" t="s">
        <v>80</v>
      </c>
      <c r="Q3" s="242"/>
      <c r="R3" s="91"/>
      <c r="S3" s="92"/>
    </row>
    <row r="4" spans="1:19" ht="21" customHeight="1">
      <c r="A4" s="294"/>
      <c r="B4" s="6" t="s">
        <v>37</v>
      </c>
      <c r="C4" s="86"/>
      <c r="D4" s="324" t="s">
        <v>34</v>
      </c>
      <c r="E4" s="325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94"/>
      <c r="B5" s="7" t="s">
        <v>40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86</v>
      </c>
      <c r="O5" s="274"/>
      <c r="P5" s="88" t="s">
        <v>87</v>
      </c>
      <c r="Q5" s="90"/>
      <c r="R5" s="91"/>
      <c r="S5" s="92"/>
    </row>
    <row r="6" spans="1:30" ht="23.25" customHeight="1">
      <c r="A6" s="294"/>
      <c r="B6" s="6" t="s">
        <v>81</v>
      </c>
      <c r="C6" s="68"/>
      <c r="D6" s="68"/>
      <c r="E6" s="321" t="s">
        <v>77</v>
      </c>
      <c r="F6" s="323"/>
      <c r="G6" s="232"/>
      <c r="H6" s="37" t="s">
        <v>78</v>
      </c>
      <c r="J6" s="96"/>
      <c r="K6" s="97"/>
      <c r="L6" s="233">
        <v>1</v>
      </c>
      <c r="M6" s="8"/>
      <c r="N6" s="234"/>
      <c r="O6" s="235"/>
      <c r="P6" s="236"/>
      <c r="Q6" s="90"/>
      <c r="R6" s="98">
        <f>L6</f>
        <v>1</v>
      </c>
      <c r="S6" s="75" t="b">
        <f>IF(T6=2,TRUE,IF(R6&lt;3,FALSE,TRUE))</f>
        <v>1</v>
      </c>
      <c r="T6" s="191">
        <v>2</v>
      </c>
      <c r="U6" s="191"/>
      <c r="V6" s="191"/>
      <c r="W6" s="191"/>
      <c r="X6" s="191"/>
      <c r="Y6" s="285" t="str">
        <f>IF(T6=2,"IN CORSO",IF(R6&lt;3,"ERRORE FUORI CORSO","FUORI CORSO"))</f>
        <v>IN CORSO</v>
      </c>
      <c r="Z6" s="286"/>
      <c r="AA6" s="286"/>
      <c r="AB6" s="286"/>
      <c r="AC6" s="286"/>
      <c r="AD6" s="286"/>
    </row>
    <row r="7" spans="1:27" ht="8.25" customHeight="1" thickBot="1">
      <c r="A7" s="295"/>
      <c r="B7" s="10"/>
      <c r="C7" s="277"/>
      <c r="D7" s="278"/>
      <c r="E7" s="278"/>
      <c r="F7" s="278"/>
      <c r="G7" s="278"/>
      <c r="H7" s="278"/>
      <c r="I7" s="68"/>
      <c r="J7" s="68"/>
      <c r="K7" s="88"/>
      <c r="L7" s="230"/>
      <c r="M7" s="68"/>
      <c r="N7" s="279"/>
      <c r="O7" s="279"/>
      <c r="P7" s="70"/>
      <c r="Q7" s="90"/>
      <c r="Z7" s="73"/>
      <c r="AA7" s="100"/>
    </row>
    <row r="8" spans="9:27" ht="12.75">
      <c r="I8" s="231"/>
      <c r="J8" s="68"/>
      <c r="K8" s="88"/>
      <c r="L8" s="68"/>
      <c r="M8" s="68"/>
      <c r="N8" s="69"/>
      <c r="O8" s="70"/>
      <c r="P8" s="70"/>
      <c r="Q8" s="90"/>
      <c r="R8" s="312" t="s">
        <v>25</v>
      </c>
      <c r="S8" s="313"/>
      <c r="T8" s="313"/>
      <c r="U8" s="313"/>
      <c r="V8" s="313"/>
      <c r="W8" s="313"/>
      <c r="X8" s="313"/>
      <c r="Y8" s="313"/>
      <c r="Z8" s="98">
        <f>IF(T6=1,18,18)</f>
        <v>18</v>
      </c>
      <c r="AA8" s="73"/>
    </row>
    <row r="9" spans="2:19" ht="25.5" customHeight="1" thickBot="1">
      <c r="B9" s="172" t="s">
        <v>64</v>
      </c>
      <c r="C9" s="101"/>
      <c r="D9" s="101"/>
      <c r="E9" s="101"/>
      <c r="I9" s="253" t="s">
        <v>82</v>
      </c>
      <c r="J9" s="11"/>
      <c r="K9" s="13"/>
      <c r="L9" s="11"/>
      <c r="M9" s="11"/>
      <c r="N9" s="282" t="s">
        <v>77</v>
      </c>
      <c r="O9" s="283"/>
      <c r="P9" s="284"/>
      <c r="Q9" s="173"/>
      <c r="S9" s="100"/>
    </row>
    <row r="10" ht="25.5" customHeight="1" thickBot="1">
      <c r="B10" s="200" t="s">
        <v>72</v>
      </c>
    </row>
    <row r="11" spans="2:17" ht="15.75" customHeight="1" thickBot="1">
      <c r="B11" s="102" t="s">
        <v>28</v>
      </c>
      <c r="C11" s="102"/>
      <c r="O11" s="103"/>
      <c r="P11" s="104" t="s">
        <v>15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57</v>
      </c>
      <c r="I12" s="107" t="s">
        <v>83</v>
      </c>
      <c r="K12" s="107" t="s">
        <v>2</v>
      </c>
      <c r="L12" s="109" t="s">
        <v>10</v>
      </c>
      <c r="M12" s="109" t="s">
        <v>27</v>
      </c>
      <c r="N12" s="110"/>
      <c r="O12" s="41" t="s">
        <v>12</v>
      </c>
      <c r="P12" s="42" t="s">
        <v>13</v>
      </c>
      <c r="Q12" s="43" t="s">
        <v>14</v>
      </c>
      <c r="R12" s="72"/>
      <c r="S12" s="73"/>
      <c r="T12" s="40" t="s">
        <v>17</v>
      </c>
      <c r="U12" s="221"/>
      <c r="V12" s="221"/>
      <c r="W12" s="221"/>
      <c r="X12" s="221"/>
      <c r="Y12" s="75"/>
      <c r="Z12" s="111" t="s">
        <v>19</v>
      </c>
      <c r="AA12" s="100"/>
      <c r="AB12" s="112" t="s">
        <v>36</v>
      </c>
      <c r="AC12" s="99"/>
      <c r="AD12" s="113" t="s">
        <v>38</v>
      </c>
      <c r="AE12" s="114" t="s">
        <v>23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2"/>
      <c r="V13" s="222"/>
      <c r="W13" s="222"/>
      <c r="X13" s="222"/>
    </row>
    <row r="14" spans="1:31" ht="24" customHeight="1">
      <c r="A14" s="296" t="s">
        <v>21</v>
      </c>
      <c r="B14" s="52" t="s">
        <v>46</v>
      </c>
      <c r="C14" s="115"/>
      <c r="D14" s="115"/>
      <c r="E14" s="115"/>
      <c r="F14" s="116"/>
      <c r="G14" s="243"/>
      <c r="H14" s="244"/>
      <c r="I14" s="245"/>
      <c r="J14" s="4">
        <v>2</v>
      </c>
      <c r="K14" s="44">
        <v>12</v>
      </c>
      <c r="L14" s="246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5"/>
      <c r="V14" s="215"/>
      <c r="W14" s="215" t="b">
        <f>IF(AND(J14=2,L14&lt;$L$6),TRUE,FALSE)</f>
        <v>1</v>
      </c>
      <c r="X14" s="215" t="b">
        <f>IF(AND(J14=1,L14&gt;$L$6-$T$6+1),TRUE,FALSE)</f>
        <v>0</v>
      </c>
      <c r="Y14" s="215" t="b">
        <f>IF(AND(L14&lt;4,L14&gt;0),FALSE,TRUE)</f>
        <v>1</v>
      </c>
      <c r="Z14" s="62">
        <f>IF(R14="ANTICIPO",1,"")</f>
      </c>
      <c r="AA14" s="216" t="b">
        <f>AND(J14=1,Y14=FALSE,L14&lt;$L$6,L14&lt;M14)</f>
        <v>0</v>
      </c>
      <c r="AB14" s="205">
        <f>IF(AA14,1,"")</f>
      </c>
      <c r="AC14" s="216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97"/>
      <c r="B15" s="53" t="s">
        <v>1</v>
      </c>
      <c r="C15" s="115"/>
      <c r="D15" s="115"/>
      <c r="E15" s="115"/>
      <c r="F15" s="116"/>
      <c r="G15" s="243"/>
      <c r="H15" s="244"/>
      <c r="I15" s="245"/>
      <c r="J15" s="4">
        <v>2</v>
      </c>
      <c r="K15" s="44">
        <v>6</v>
      </c>
      <c r="L15" s="246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5"/>
      <c r="V15" s="215"/>
      <c r="W15" s="215" t="b">
        <f aca="true" t="shared" si="6" ref="W15:W32">IF(AND(J15=2,L15&lt;$L$6),TRUE,FALSE)</f>
        <v>1</v>
      </c>
      <c r="X15" s="215" t="b">
        <f aca="true" t="shared" si="7" ref="X15:X32">IF(AND(J15=1,L15&gt;$L$6-$T$6+1),TRUE,FALSE)</f>
        <v>0</v>
      </c>
      <c r="Y15" s="215" t="b">
        <f aca="true" t="shared" si="8" ref="Y15:Y32">IF(AND(L15&lt;4,L15&gt;0),FALSE,TRUE)</f>
        <v>1</v>
      </c>
      <c r="Z15" s="62">
        <f aca="true" t="shared" si="9" ref="Z15:Z32">IF(R15="ANTICIPO",1,"")</f>
      </c>
      <c r="AA15" s="216" t="b">
        <f aca="true" t="shared" si="10" ref="AA15:AA32">AND(J15=1,Y15=FALSE,L15&lt;$L$6,L15&lt;M15)</f>
        <v>0</v>
      </c>
      <c r="AB15" s="205">
        <f aca="true" t="shared" si="11" ref="AB15:AB32">IF(AA15,1,"")</f>
      </c>
      <c r="AC15" s="216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97"/>
      <c r="B16" s="53" t="s">
        <v>88</v>
      </c>
      <c r="C16" s="115"/>
      <c r="D16" s="115"/>
      <c r="E16" s="115"/>
      <c r="F16" s="116"/>
      <c r="G16" s="243"/>
      <c r="H16" s="244"/>
      <c r="I16" s="245"/>
      <c r="J16" s="4">
        <v>2</v>
      </c>
      <c r="K16" s="44">
        <v>12</v>
      </c>
      <c r="L16" s="246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5"/>
      <c r="V16" s="215"/>
      <c r="W16" s="215" t="b">
        <f t="shared" si="6"/>
        <v>1</v>
      </c>
      <c r="X16" s="215" t="b">
        <f t="shared" si="7"/>
        <v>0</v>
      </c>
      <c r="Y16" s="215" t="b">
        <f t="shared" si="8"/>
        <v>1</v>
      </c>
      <c r="Z16" s="62">
        <f t="shared" si="9"/>
      </c>
      <c r="AA16" s="216" t="b">
        <f t="shared" si="10"/>
        <v>0</v>
      </c>
      <c r="AB16" s="205">
        <f t="shared" si="11"/>
      </c>
      <c r="AC16" s="216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97"/>
      <c r="B17" s="53" t="s">
        <v>47</v>
      </c>
      <c r="C17" s="115"/>
      <c r="D17" s="115"/>
      <c r="E17" s="115"/>
      <c r="F17" s="116"/>
      <c r="G17" s="243"/>
      <c r="H17" s="244"/>
      <c r="I17" s="245"/>
      <c r="J17" s="4">
        <v>2</v>
      </c>
      <c r="K17" s="44">
        <v>12</v>
      </c>
      <c r="L17" s="246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5"/>
      <c r="V17" s="215"/>
      <c r="W17" s="215" t="b">
        <f t="shared" si="6"/>
        <v>1</v>
      </c>
      <c r="X17" s="215" t="b">
        <f t="shared" si="7"/>
        <v>0</v>
      </c>
      <c r="Y17" s="215" t="b">
        <f t="shared" si="8"/>
        <v>1</v>
      </c>
      <c r="Z17" s="62">
        <f t="shared" si="9"/>
      </c>
      <c r="AA17" s="216" t="b">
        <f t="shared" si="10"/>
        <v>0</v>
      </c>
      <c r="AB17" s="205">
        <f t="shared" si="11"/>
      </c>
      <c r="AC17" s="216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97"/>
      <c r="B18" s="197" t="s">
        <v>70</v>
      </c>
      <c r="C18" s="115"/>
      <c r="D18" s="115"/>
      <c r="E18" s="115"/>
      <c r="F18" s="116"/>
      <c r="G18" s="243"/>
      <c r="H18" s="244"/>
      <c r="I18" s="245"/>
      <c r="J18" s="4">
        <v>2</v>
      </c>
      <c r="K18" s="44">
        <v>12</v>
      </c>
      <c r="L18" s="246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5"/>
      <c r="V18" s="215"/>
      <c r="W18" s="215" t="b">
        <f t="shared" si="6"/>
        <v>1</v>
      </c>
      <c r="X18" s="215" t="b">
        <f t="shared" si="7"/>
        <v>0</v>
      </c>
      <c r="Y18" s="215" t="b">
        <f t="shared" si="8"/>
        <v>1</v>
      </c>
      <c r="Z18" s="62">
        <f t="shared" si="9"/>
      </c>
      <c r="AA18" s="216" t="b">
        <f t="shared" si="10"/>
        <v>0</v>
      </c>
      <c r="AB18" s="205">
        <f t="shared" si="11"/>
      </c>
      <c r="AC18" s="216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97"/>
      <c r="B19" s="54" t="s">
        <v>48</v>
      </c>
      <c r="C19" s="115"/>
      <c r="D19" s="115"/>
      <c r="E19" s="115"/>
      <c r="F19" s="116"/>
      <c r="G19" s="243"/>
      <c r="H19" s="244"/>
      <c r="I19" s="245"/>
      <c r="J19" s="4">
        <v>2</v>
      </c>
      <c r="K19" s="44">
        <v>6</v>
      </c>
      <c r="L19" s="246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5"/>
      <c r="V19" s="215"/>
      <c r="W19" s="215" t="b">
        <f t="shared" si="6"/>
        <v>1</v>
      </c>
      <c r="X19" s="215" t="b">
        <f t="shared" si="7"/>
        <v>0</v>
      </c>
      <c r="Y19" s="215" t="b">
        <f t="shared" si="8"/>
        <v>1</v>
      </c>
      <c r="Z19" s="62">
        <f t="shared" si="9"/>
      </c>
      <c r="AA19" s="216" t="b">
        <f t="shared" si="10"/>
        <v>0</v>
      </c>
      <c r="AB19" s="205">
        <f t="shared" si="11"/>
      </c>
      <c r="AC19" s="216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97"/>
      <c r="B20" s="53" t="s">
        <v>49</v>
      </c>
      <c r="C20" s="115"/>
      <c r="D20" s="115"/>
      <c r="E20" s="115"/>
      <c r="F20" s="116"/>
      <c r="G20" s="243"/>
      <c r="H20" s="244"/>
      <c r="I20" s="245"/>
      <c r="J20" s="4">
        <v>2</v>
      </c>
      <c r="K20" s="44">
        <v>9</v>
      </c>
      <c r="L20" s="246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5"/>
      <c r="V20" s="215"/>
      <c r="W20" s="215" t="b">
        <f t="shared" si="6"/>
        <v>1</v>
      </c>
      <c r="X20" s="215" t="b">
        <f t="shared" si="7"/>
        <v>0</v>
      </c>
      <c r="Y20" s="215" t="b">
        <f t="shared" si="8"/>
        <v>1</v>
      </c>
      <c r="Z20" s="62">
        <f t="shared" si="9"/>
      </c>
      <c r="AA20" s="216" t="b">
        <f t="shared" si="10"/>
        <v>0</v>
      </c>
      <c r="AB20" s="205">
        <f t="shared" si="11"/>
      </c>
      <c r="AC20" s="216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97"/>
      <c r="B21" s="53" t="s">
        <v>29</v>
      </c>
      <c r="C21" s="115"/>
      <c r="D21" s="115"/>
      <c r="E21" s="115"/>
      <c r="F21" s="116"/>
      <c r="G21" s="243"/>
      <c r="H21" s="244"/>
      <c r="I21" s="245"/>
      <c r="J21" s="4">
        <v>2</v>
      </c>
      <c r="K21" s="44">
        <v>6</v>
      </c>
      <c r="L21" s="246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5"/>
      <c r="V21" s="215"/>
      <c r="W21" s="215" t="b">
        <f t="shared" si="6"/>
        <v>1</v>
      </c>
      <c r="X21" s="215" t="b">
        <f t="shared" si="7"/>
        <v>0</v>
      </c>
      <c r="Y21" s="215" t="b">
        <f t="shared" si="8"/>
        <v>1</v>
      </c>
      <c r="Z21" s="62">
        <f t="shared" si="9"/>
      </c>
      <c r="AA21" s="216" t="b">
        <f t="shared" si="10"/>
        <v>0</v>
      </c>
      <c r="AB21" s="205">
        <f t="shared" si="11"/>
      </c>
      <c r="AC21" s="216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97"/>
      <c r="B22" s="53" t="s">
        <v>50</v>
      </c>
      <c r="C22" s="115"/>
      <c r="D22" s="115"/>
      <c r="E22" s="115"/>
      <c r="F22" s="116"/>
      <c r="G22" s="243"/>
      <c r="H22" s="244"/>
      <c r="I22" s="245"/>
      <c r="J22" s="4">
        <v>2</v>
      </c>
      <c r="K22" s="44">
        <v>6</v>
      </c>
      <c r="L22" s="246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5"/>
      <c r="V22" s="215"/>
      <c r="W22" s="215" t="b">
        <f t="shared" si="6"/>
        <v>1</v>
      </c>
      <c r="X22" s="215" t="b">
        <f t="shared" si="7"/>
        <v>0</v>
      </c>
      <c r="Y22" s="215" t="b">
        <f t="shared" si="8"/>
        <v>1</v>
      </c>
      <c r="Z22" s="62">
        <f t="shared" si="9"/>
      </c>
      <c r="AA22" s="216" t="b">
        <f t="shared" si="10"/>
        <v>0</v>
      </c>
      <c r="AB22" s="205">
        <f t="shared" si="11"/>
      </c>
      <c r="AC22" s="216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97"/>
      <c r="B23" s="53" t="s">
        <v>45</v>
      </c>
      <c r="C23" s="115"/>
      <c r="D23" s="115"/>
      <c r="E23" s="115"/>
      <c r="F23" s="116"/>
      <c r="G23" s="243"/>
      <c r="H23" s="244"/>
      <c r="I23" s="245"/>
      <c r="J23" s="4">
        <v>2</v>
      </c>
      <c r="K23" s="44">
        <v>12</v>
      </c>
      <c r="L23" s="246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5"/>
      <c r="V23" s="215"/>
      <c r="W23" s="215" t="b">
        <f t="shared" si="6"/>
        <v>1</v>
      </c>
      <c r="X23" s="215" t="b">
        <f t="shared" si="7"/>
        <v>0</v>
      </c>
      <c r="Y23" s="215" t="b">
        <f t="shared" si="8"/>
        <v>1</v>
      </c>
      <c r="Z23" s="62">
        <f t="shared" si="9"/>
      </c>
      <c r="AA23" s="216" t="b">
        <f t="shared" si="10"/>
        <v>0</v>
      </c>
      <c r="AB23" s="205">
        <f t="shared" si="11"/>
      </c>
      <c r="AC23" s="216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97"/>
      <c r="B24" s="53" t="s">
        <v>69</v>
      </c>
      <c r="C24" s="115"/>
      <c r="D24" s="115"/>
      <c r="E24" s="115"/>
      <c r="F24" s="116"/>
      <c r="G24" s="243"/>
      <c r="H24" s="244"/>
      <c r="I24" s="245"/>
      <c r="J24" s="4">
        <v>2</v>
      </c>
      <c r="K24" s="44">
        <v>9</v>
      </c>
      <c r="L24" s="246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5"/>
      <c r="V24" s="215"/>
      <c r="W24" s="215" t="b">
        <f t="shared" si="6"/>
        <v>1</v>
      </c>
      <c r="X24" s="215" t="b">
        <f t="shared" si="7"/>
        <v>0</v>
      </c>
      <c r="Y24" s="215" t="b">
        <f t="shared" si="8"/>
        <v>1</v>
      </c>
      <c r="Z24" s="62">
        <f t="shared" si="9"/>
      </c>
      <c r="AA24" s="216" t="b">
        <f t="shared" si="10"/>
        <v>0</v>
      </c>
      <c r="AB24" s="205">
        <f t="shared" si="11"/>
      </c>
      <c r="AC24" s="216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97"/>
      <c r="B25" s="53" t="s">
        <v>44</v>
      </c>
      <c r="C25" s="115"/>
      <c r="D25" s="115"/>
      <c r="E25" s="115"/>
      <c r="F25" s="116"/>
      <c r="G25" s="243"/>
      <c r="H25" s="244"/>
      <c r="I25" s="245"/>
      <c r="J25" s="4">
        <v>2</v>
      </c>
      <c r="K25" s="44">
        <v>9</v>
      </c>
      <c r="L25" s="246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5"/>
      <c r="V25" s="215"/>
      <c r="W25" s="215" t="b">
        <f t="shared" si="6"/>
        <v>1</v>
      </c>
      <c r="X25" s="215" t="b">
        <f t="shared" si="7"/>
        <v>0</v>
      </c>
      <c r="Y25" s="215" t="b">
        <f t="shared" si="8"/>
        <v>1</v>
      </c>
      <c r="Z25" s="62">
        <f t="shared" si="9"/>
      </c>
      <c r="AA25" s="216" t="b">
        <f t="shared" si="10"/>
        <v>0</v>
      </c>
      <c r="AB25" s="205">
        <f t="shared" si="11"/>
      </c>
      <c r="AC25" s="216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97"/>
      <c r="B26" s="53" t="s">
        <v>51</v>
      </c>
      <c r="C26" s="115"/>
      <c r="D26" s="115"/>
      <c r="E26" s="115"/>
      <c r="F26" s="116"/>
      <c r="G26" s="243"/>
      <c r="H26" s="244"/>
      <c r="I26" s="245"/>
      <c r="J26" s="4">
        <v>2</v>
      </c>
      <c r="K26" s="44">
        <v>6</v>
      </c>
      <c r="L26" s="246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5"/>
      <c r="V26" s="215"/>
      <c r="W26" s="215" t="b">
        <f t="shared" si="6"/>
        <v>1</v>
      </c>
      <c r="X26" s="215" t="b">
        <f t="shared" si="7"/>
        <v>0</v>
      </c>
      <c r="Y26" s="215" t="b">
        <f t="shared" si="8"/>
        <v>1</v>
      </c>
      <c r="Z26" s="62">
        <f t="shared" si="9"/>
      </c>
      <c r="AA26" s="216" t="b">
        <f t="shared" si="10"/>
        <v>0</v>
      </c>
      <c r="AB26" s="205">
        <f t="shared" si="11"/>
      </c>
      <c r="AC26" s="216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97"/>
      <c r="B27" s="53" t="s">
        <v>68</v>
      </c>
      <c r="C27" s="115"/>
      <c r="D27" s="115"/>
      <c r="E27" s="115"/>
      <c r="F27" s="116"/>
      <c r="G27" s="243"/>
      <c r="H27" s="244"/>
      <c r="I27" s="245"/>
      <c r="J27" s="4">
        <v>2</v>
      </c>
      <c r="K27" s="44">
        <v>12</v>
      </c>
      <c r="L27" s="246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5"/>
      <c r="V27" s="215"/>
      <c r="W27" s="215" t="b">
        <f t="shared" si="6"/>
        <v>1</v>
      </c>
      <c r="X27" s="215" t="b">
        <f t="shared" si="7"/>
        <v>0</v>
      </c>
      <c r="Y27" s="215" t="b">
        <f t="shared" si="8"/>
        <v>1</v>
      </c>
      <c r="Z27" s="62">
        <f t="shared" si="9"/>
      </c>
      <c r="AA27" s="216" t="b">
        <f t="shared" si="10"/>
        <v>0</v>
      </c>
      <c r="AB27" s="205">
        <f t="shared" si="11"/>
      </c>
      <c r="AC27" s="216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97"/>
      <c r="B28" s="53" t="s">
        <v>52</v>
      </c>
      <c r="C28" s="115"/>
      <c r="D28" s="115"/>
      <c r="E28" s="115"/>
      <c r="F28" s="116"/>
      <c r="G28" s="243"/>
      <c r="H28" s="244"/>
      <c r="I28" s="245"/>
      <c r="J28" s="4">
        <v>2</v>
      </c>
      <c r="K28" s="44">
        <v>6</v>
      </c>
      <c r="L28" s="246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5"/>
      <c r="V28" s="215"/>
      <c r="W28" s="215" t="b">
        <f t="shared" si="6"/>
        <v>1</v>
      </c>
      <c r="X28" s="215" t="b">
        <f t="shared" si="7"/>
        <v>0</v>
      </c>
      <c r="Y28" s="215" t="b">
        <f t="shared" si="8"/>
        <v>1</v>
      </c>
      <c r="Z28" s="62">
        <f t="shared" si="9"/>
      </c>
      <c r="AA28" s="216" t="b">
        <f t="shared" si="10"/>
        <v>0</v>
      </c>
      <c r="AB28" s="205">
        <f t="shared" si="11"/>
      </c>
      <c r="AC28" s="216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97"/>
      <c r="B29" s="53" t="s">
        <v>67</v>
      </c>
      <c r="C29" s="115"/>
      <c r="D29" s="115"/>
      <c r="E29" s="115"/>
      <c r="F29" s="116"/>
      <c r="G29" s="243"/>
      <c r="H29" s="244"/>
      <c r="I29" s="245"/>
      <c r="J29" s="4">
        <v>2</v>
      </c>
      <c r="K29" s="44">
        <v>6</v>
      </c>
      <c r="L29" s="246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5"/>
      <c r="V29" s="215"/>
      <c r="W29" s="215" t="b">
        <f t="shared" si="6"/>
        <v>1</v>
      </c>
      <c r="X29" s="215" t="b">
        <f t="shared" si="7"/>
        <v>0</v>
      </c>
      <c r="Y29" s="215" t="b">
        <f t="shared" si="8"/>
        <v>1</v>
      </c>
      <c r="Z29" s="62">
        <f t="shared" si="9"/>
      </c>
      <c r="AA29" s="216" t="b">
        <f t="shared" si="10"/>
        <v>0</v>
      </c>
      <c r="AB29" s="205">
        <f t="shared" si="11"/>
      </c>
      <c r="AC29" s="216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98"/>
      <c r="B30" s="53" t="s">
        <v>61</v>
      </c>
      <c r="C30" s="115"/>
      <c r="D30" s="115"/>
      <c r="E30" s="115"/>
      <c r="F30" s="116"/>
      <c r="G30" s="243"/>
      <c r="H30" s="244"/>
      <c r="I30" s="245"/>
      <c r="J30" s="4">
        <v>2</v>
      </c>
      <c r="K30" s="44">
        <v>6</v>
      </c>
      <c r="L30" s="246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5"/>
      <c r="V30" s="215"/>
      <c r="W30" s="215" t="b">
        <f t="shared" si="6"/>
        <v>1</v>
      </c>
      <c r="X30" s="215" t="b">
        <f t="shared" si="7"/>
        <v>0</v>
      </c>
      <c r="Y30" s="215" t="b">
        <f t="shared" si="8"/>
        <v>1</v>
      </c>
      <c r="Z30" s="62">
        <f t="shared" si="9"/>
      </c>
      <c r="AA30" s="216" t="b">
        <f t="shared" si="10"/>
        <v>0</v>
      </c>
      <c r="AB30" s="205">
        <f t="shared" si="11"/>
      </c>
      <c r="AC30" s="216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98"/>
      <c r="B31" s="53" t="s">
        <v>59</v>
      </c>
      <c r="C31" s="115"/>
      <c r="D31" s="115"/>
      <c r="E31" s="115"/>
      <c r="F31" s="116"/>
      <c r="G31" s="243"/>
      <c r="H31" s="244"/>
      <c r="I31" s="245"/>
      <c r="J31" s="4">
        <v>2</v>
      </c>
      <c r="K31" s="44">
        <v>6</v>
      </c>
      <c r="L31" s="246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5"/>
      <c r="V31" s="215"/>
      <c r="W31" s="215" t="b">
        <f t="shared" si="6"/>
        <v>1</v>
      </c>
      <c r="X31" s="215" t="b">
        <f t="shared" si="7"/>
        <v>0</v>
      </c>
      <c r="Y31" s="215" t="b">
        <f t="shared" si="8"/>
        <v>1</v>
      </c>
      <c r="Z31" s="62">
        <f t="shared" si="9"/>
      </c>
      <c r="AA31" s="216" t="b">
        <f t="shared" si="10"/>
        <v>0</v>
      </c>
      <c r="AB31" s="205">
        <f t="shared" si="11"/>
      </c>
      <c r="AC31" s="216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98"/>
      <c r="B32" s="53" t="s">
        <v>63</v>
      </c>
      <c r="C32" s="115"/>
      <c r="D32" s="115"/>
      <c r="E32" s="115"/>
      <c r="F32" s="116"/>
      <c r="G32" s="243"/>
      <c r="H32" s="244"/>
      <c r="I32" s="245"/>
      <c r="J32" s="4">
        <v>2</v>
      </c>
      <c r="K32" s="44">
        <v>6</v>
      </c>
      <c r="L32" s="246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5"/>
      <c r="V32" s="215"/>
      <c r="W32" s="215" t="b">
        <f t="shared" si="6"/>
        <v>1</v>
      </c>
      <c r="X32" s="215" t="b">
        <f t="shared" si="7"/>
        <v>0</v>
      </c>
      <c r="Y32" s="215" t="b">
        <f t="shared" si="8"/>
        <v>1</v>
      </c>
      <c r="Z32" s="62">
        <f t="shared" si="9"/>
      </c>
      <c r="AA32" s="216" t="b">
        <f t="shared" si="10"/>
        <v>0</v>
      </c>
      <c r="AB32" s="205">
        <f t="shared" si="11"/>
      </c>
      <c r="AC32" s="216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98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5"/>
      <c r="V33" s="215"/>
      <c r="W33" s="215"/>
      <c r="X33" s="215"/>
      <c r="Y33" s="215" t="str">
        <f>IF(AND(L33&lt;4,L33&gt;0),"","?")</f>
        <v>?</v>
      </c>
      <c r="Z33" s="62">
        <f>IF(R33="ANTICIPO",1,"")</f>
      </c>
      <c r="AA33" s="216" t="b">
        <f>AND(J33=1,Y33&lt;&gt;"?",L33&lt;M33)</f>
        <v>0</v>
      </c>
      <c r="AB33" s="205">
        <f>IF(AA33,1,"")</f>
      </c>
      <c r="AC33" s="217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98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5"/>
      <c r="V34" s="215"/>
      <c r="W34" s="215"/>
      <c r="X34" s="215"/>
      <c r="Y34" s="215" t="str">
        <f>IF(AND(L34&lt;4,L34&gt;0),"","?")</f>
        <v>?</v>
      </c>
      <c r="Z34" s="62">
        <f>IF(R34="ANTICIPO",1,"")</f>
      </c>
      <c r="AA34" s="216" t="b">
        <f>AND(J34=1,Y34&lt;&gt;"?",L34&lt;M34)</f>
        <v>0</v>
      </c>
      <c r="AB34" s="205">
        <f>IF(AA34,1,"")</f>
      </c>
      <c r="AC34" s="217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98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5"/>
      <c r="V35" s="215"/>
      <c r="W35" s="215"/>
      <c r="X35" s="215"/>
      <c r="Y35" s="215" t="str">
        <f>IF(AND(L35&lt;4,L35&gt;0),"","?")</f>
        <v>?</v>
      </c>
      <c r="Z35" s="62">
        <f>IF(R35="ANTICIPO",1,"")</f>
      </c>
      <c r="AA35" s="216" t="b">
        <f>AND(J35=1,Y35&lt;&gt;"?",L35&lt;M35)</f>
        <v>0</v>
      </c>
      <c r="AB35" s="205">
        <f>IF(AA35,1,"")</f>
      </c>
      <c r="AC35" s="217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98"/>
      <c r="B36" s="53" t="s">
        <v>3</v>
      </c>
      <c r="C36" s="115"/>
      <c r="D36" s="115"/>
      <c r="E36" s="115"/>
      <c r="F36" s="116"/>
      <c r="G36" s="243"/>
      <c r="H36" s="244"/>
      <c r="I36" s="245"/>
      <c r="J36" s="4">
        <v>2</v>
      </c>
      <c r="K36" s="44">
        <v>3</v>
      </c>
      <c r="L36" s="246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5"/>
      <c r="V36" s="215"/>
      <c r="W36" s="215" t="b">
        <f>IF(AND(J36=2,L36&lt;$L$6),TRUE,FALSE)</f>
        <v>1</v>
      </c>
      <c r="X36" s="215" t="b">
        <f>IF(AND(J36=1,L36&gt;$L$6-$T$6+1),TRUE,FALSE)</f>
        <v>0</v>
      </c>
      <c r="Y36" s="215" t="b">
        <f>IF(AND(L36&lt;4,L36&gt;0),FALSE,TRUE)</f>
        <v>1</v>
      </c>
      <c r="Z36" s="62"/>
      <c r="AA36" s="216" t="b">
        <f>AND(J36=1,Y36=FALSE,L36&lt;$L$6,L36&lt;M36)</f>
        <v>0</v>
      </c>
      <c r="AB36" s="205">
        <f>IF(AA36,1,"")</f>
      </c>
      <c r="AC36" s="216"/>
      <c r="AD36" s="165"/>
      <c r="AE36" s="118">
        <f>IF(AND(J36=1,Y36=FALSE,L36=$L$6,$T$6=1),K36,"")</f>
      </c>
    </row>
    <row r="37" spans="1:31" ht="24" customHeight="1">
      <c r="A37" s="298"/>
      <c r="B37" s="53" t="s">
        <v>24</v>
      </c>
      <c r="C37" s="115"/>
      <c r="D37" s="115"/>
      <c r="E37" s="115"/>
      <c r="F37" s="116"/>
      <c r="G37" s="243"/>
      <c r="H37" s="244"/>
      <c r="I37" s="245"/>
      <c r="J37" s="4">
        <v>2</v>
      </c>
      <c r="K37" s="44">
        <v>3</v>
      </c>
      <c r="L37" s="246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5"/>
      <c r="V37" s="215"/>
      <c r="W37" s="215" t="b">
        <f>IF(AND(J37=2,L37&lt;$L$6),TRUE,FALSE)</f>
        <v>1</v>
      </c>
      <c r="X37" s="215" t="b">
        <f>IF(AND(J37=1,L37&gt;$L$6-$T$6+1),TRUE,FALSE)</f>
        <v>0</v>
      </c>
      <c r="Y37" s="215" t="b">
        <f>IF(AND(L37&lt;4,L37&gt;0),FALSE,TRUE)</f>
        <v>1</v>
      </c>
      <c r="Z37" s="62"/>
      <c r="AA37" s="216" t="b">
        <f>AND(J37=1,Y37=FALSE,L37&lt;$L$6,L37&lt;M37)</f>
        <v>0</v>
      </c>
      <c r="AB37" s="205">
        <f>IF(AA37,1,"")</f>
      </c>
      <c r="AC37" s="216"/>
      <c r="AD37" s="165"/>
      <c r="AE37" s="118">
        <f>IF(AND(J37=1,Y37=FALSE,L37=$L$6,$T$6=1),K37,"")</f>
      </c>
    </row>
    <row r="38" spans="1:31" ht="19.5" customHeight="1" thickBot="1">
      <c r="A38" s="299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5"/>
      <c r="V38" s="215"/>
      <c r="W38" s="215"/>
      <c r="X38" s="215"/>
      <c r="Y38" s="215"/>
      <c r="Z38" s="62"/>
      <c r="AA38" s="216"/>
      <c r="AB38" s="205"/>
      <c r="AC38" s="217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2"/>
      <c r="V39" s="222"/>
      <c r="W39" s="222"/>
      <c r="X39" s="222"/>
      <c r="Y39" s="120"/>
      <c r="AB39" s="206"/>
      <c r="AD39" s="113"/>
    </row>
    <row r="40" spans="1:31" ht="15" customHeight="1">
      <c r="A40" s="254" t="s">
        <v>84</v>
      </c>
      <c r="B40" s="58"/>
      <c r="I40" s="255" t="s">
        <v>2</v>
      </c>
      <c r="J40" s="256"/>
      <c r="K40" s="18">
        <f>SUM(K14:K38)</f>
        <v>168</v>
      </c>
      <c r="L40" s="118"/>
      <c r="M40" s="257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8" t="str">
        <f>IF(OR(W14:Y32,W36:Y37),"ANNI ?","")</f>
        <v>ANNI ?</v>
      </c>
      <c r="S40" s="164"/>
      <c r="T40" s="62"/>
      <c r="U40" s="215"/>
      <c r="V40" s="215"/>
      <c r="W40" s="215"/>
      <c r="X40" s="215"/>
      <c r="Y40" s="120"/>
      <c r="Z40" s="158"/>
      <c r="AA40" s="39"/>
      <c r="AB40" s="205"/>
      <c r="AC40" s="39"/>
      <c r="AD40" s="259">
        <f>IF(OR(AC14:AC32),"Ant. N.C.","")</f>
      </c>
      <c r="AE40" s="260">
        <f>SUM(AE14:AE37)</f>
        <v>0</v>
      </c>
    </row>
    <row r="41" spans="1:30" ht="19.5" customHeight="1">
      <c r="A41" s="229"/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2"/>
      <c r="V41" s="222"/>
      <c r="W41" s="222"/>
      <c r="X41" s="222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3"/>
      <c r="V42" s="223"/>
      <c r="W42" s="223"/>
      <c r="X42" s="223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53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3"/>
      <c r="V43" s="223"/>
      <c r="W43" s="223"/>
      <c r="X43" s="223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5</v>
      </c>
      <c r="I44" s="140" t="s">
        <v>57</v>
      </c>
      <c r="J44" s="183"/>
      <c r="K44" s="48" t="s">
        <v>2</v>
      </c>
      <c r="L44" s="142" t="s">
        <v>10</v>
      </c>
      <c r="M44" s="49" t="s">
        <v>27</v>
      </c>
      <c r="N44" s="188"/>
      <c r="O44" s="29"/>
      <c r="P44" s="29"/>
      <c r="Q44" s="29"/>
      <c r="R44" s="133"/>
      <c r="S44" s="134"/>
      <c r="T44" s="40" t="s">
        <v>17</v>
      </c>
      <c r="U44" s="221"/>
      <c r="V44" s="221"/>
      <c r="W44" s="221"/>
      <c r="X44" s="221"/>
      <c r="Y44" s="75"/>
      <c r="Z44" s="111" t="s">
        <v>19</v>
      </c>
      <c r="AA44" s="100"/>
      <c r="AB44" s="112" t="s">
        <v>36</v>
      </c>
      <c r="AC44" s="99"/>
      <c r="AD44" s="113" t="s">
        <v>38</v>
      </c>
      <c r="AE44" s="114" t="s">
        <v>23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2"/>
      <c r="V45" s="222"/>
      <c r="W45" s="222"/>
      <c r="X45" s="222"/>
      <c r="Y45" s="120"/>
      <c r="AB45" s="206"/>
      <c r="AD45" s="113"/>
    </row>
    <row r="46" spans="1:31" ht="24" customHeight="1">
      <c r="A46" s="300" t="s">
        <v>26</v>
      </c>
      <c r="B46" s="61" t="s">
        <v>71</v>
      </c>
      <c r="C46" s="116"/>
      <c r="D46" s="116"/>
      <c r="E46" s="117"/>
      <c r="F46" s="116"/>
      <c r="G46" s="247">
        <v>6</v>
      </c>
      <c r="H46" s="248"/>
      <c r="I46" s="245"/>
      <c r="J46" s="3" t="b">
        <v>0</v>
      </c>
      <c r="K46" s="44">
        <f>IF(J46=TRUE,G46,"")</f>
      </c>
      <c r="L46" s="249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>IF(V46,"SCEGLIERE!",IF(OR(Y46,X46,W46),"ANNO ?",IF(T46&lt;&gt;"","ANTICIPO","")))</f>
      </c>
      <c r="S46" s="164"/>
      <c r="T46" s="62">
        <f>IF(AND(W46=FALSE,Y46=FALSE,M46-L46=1,J46,N46=FALSE),K46,"")</f>
      </c>
      <c r="U46" s="215"/>
      <c r="V46" s="215" t="b">
        <f>IF(AND(N46,J46=FALSE),TRUE,FALSE)</f>
        <v>0</v>
      </c>
      <c r="W46" s="215" t="b">
        <f>IF(AND(J46,N46=FALSE,L46&lt;$L$6),TRUE,FALSE)</f>
        <v>0</v>
      </c>
      <c r="X46" s="215" t="b">
        <f>IF(AND(N46,L46&gt;$L$6-$T$6+1),TRUE,FALSE)</f>
        <v>0</v>
      </c>
      <c r="Y46" s="215" t="b">
        <f>IF(OR(AND(J46=FALSE,N46=FALSE),AND(L46&lt;4,L46&gt;0)),FALSE,TRUE)</f>
        <v>0</v>
      </c>
      <c r="Z46" s="62">
        <f>IF(R46="ANTICIPO",1,"")</f>
      </c>
      <c r="AA46" s="216" t="b">
        <f>AND(N46,Y46=FALSE,L46&lt;$L$6,L46&lt;M46)</f>
        <v>0</v>
      </c>
      <c r="AB46" s="205">
        <f>IF(AA46,1,"")</f>
      </c>
      <c r="AC46" s="216" t="b">
        <f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301"/>
      <c r="B47" s="61" t="s">
        <v>73</v>
      </c>
      <c r="C47" s="116"/>
      <c r="D47" s="116"/>
      <c r="E47" s="117"/>
      <c r="F47" s="116"/>
      <c r="G47" s="247">
        <v>6</v>
      </c>
      <c r="H47" s="248"/>
      <c r="I47" s="245"/>
      <c r="J47" s="3" t="b">
        <v>0</v>
      </c>
      <c r="K47" s="44">
        <f>IF(J47=TRUE,G47,"")</f>
      </c>
      <c r="L47" s="249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>IF(V47,"SCEGLIERE!",IF(OR(Y47,X47,W47),"ANNO ?",IF(T47&lt;&gt;"","ANTICIPO","")))</f>
      </c>
      <c r="S47" s="164"/>
      <c r="T47" s="62">
        <f>IF(AND(W47=FALSE,Y47=FALSE,M47-L47=1,J47,N47=FALSE),K47,"")</f>
      </c>
      <c r="U47" s="215"/>
      <c r="V47" s="215" t="b">
        <f aca="true" t="shared" si="14" ref="V47:V52">IF(AND(N47,J47=FALSE),TRUE,FALSE)</f>
        <v>0</v>
      </c>
      <c r="W47" s="215" t="b">
        <f aca="true" t="shared" si="15" ref="W47:W52">IF(AND(J47,N47=FALSE,L47&lt;$L$6),TRUE,FALSE)</f>
        <v>0</v>
      </c>
      <c r="X47" s="215" t="b">
        <f aca="true" t="shared" si="16" ref="X47:X52">IF(AND(N47,L47&gt;$L$6-$T$6+1),TRUE,FALSE)</f>
        <v>0</v>
      </c>
      <c r="Y47" s="215" t="b">
        <f>IF(OR(AND(J47=FALSE,N47=FALSE),AND(L47&lt;4,L47&gt;0)),FALSE,TRUE)</f>
        <v>0</v>
      </c>
      <c r="Z47" s="62">
        <f>IF(R47="ANTICIPO",1,"")</f>
      </c>
      <c r="AA47" s="216" t="b">
        <f aca="true" t="shared" si="17" ref="AA47:AA52">AND(N47,Y47=FALSE,L47&lt;$L$6,L47&lt;M47)</f>
        <v>0</v>
      </c>
      <c r="AB47" s="205">
        <f>IF(AA47,1,"")</f>
      </c>
      <c r="AC47" s="216" t="b">
        <f>AND(J47,Y47=FALSE,L47&lt;M47-1)</f>
        <v>0</v>
      </c>
      <c r="AD47" s="165">
        <f>IF(AC47,"NON CONSENTITO","")</f>
      </c>
      <c r="AE47" s="118">
        <f aca="true" t="shared" si="18" ref="AE47:AE52">IF(AND(N47,Y47=FALSE,L47=$L$6,$T$6=1),K47,"")</f>
      </c>
    </row>
    <row r="48" spans="1:31" ht="24" customHeight="1">
      <c r="A48" s="301"/>
      <c r="B48" s="61" t="s">
        <v>60</v>
      </c>
      <c r="C48" s="116"/>
      <c r="D48" s="116"/>
      <c r="E48" s="117"/>
      <c r="F48" s="116"/>
      <c r="G48" s="247">
        <v>12</v>
      </c>
      <c r="H48" s="248"/>
      <c r="I48" s="245"/>
      <c r="J48" s="3" t="b">
        <v>0</v>
      </c>
      <c r="K48" s="44">
        <f>IF(J48=TRUE,G48,"")</f>
      </c>
      <c r="L48" s="249"/>
      <c r="M48" s="64">
        <v>3</v>
      </c>
      <c r="N48" s="51" t="b">
        <v>0</v>
      </c>
      <c r="O48" s="22">
        <f>IF(L48=1,IF(K48="",0,K48),0)</f>
        <v>0</v>
      </c>
      <c r="P48" s="23">
        <f>IF(L48=2,IF(K48="",0,K48),0)</f>
        <v>0</v>
      </c>
      <c r="Q48" s="24">
        <f>IF(L48=3,IF(K48="",0,K48),0)</f>
        <v>0</v>
      </c>
      <c r="R48" s="201">
        <f>IF(V48,"SCEGLIERE!",IF(OR(Y48,X48,W48),"ANNO ?",IF(T48&lt;&gt;"","ANTICIPO","")))</f>
      </c>
      <c r="S48" s="164"/>
      <c r="T48" s="62">
        <f>IF(AND(W48=FALSE,Y48=FALSE,M48-L48=1,J48,N48=FALSE),K48,"")</f>
      </c>
      <c r="U48" s="215"/>
      <c r="V48" s="215" t="b">
        <f t="shared" si="14"/>
        <v>0</v>
      </c>
      <c r="W48" s="215" t="b">
        <f t="shared" si="15"/>
        <v>0</v>
      </c>
      <c r="X48" s="215" t="b">
        <f t="shared" si="16"/>
        <v>0</v>
      </c>
      <c r="Y48" s="215" t="b">
        <f>IF(OR(AND(J48=FALSE,N48=FALSE),AND(L48&lt;4,L48&gt;0)),FALSE,TRUE)</f>
        <v>0</v>
      </c>
      <c r="Z48" s="62">
        <f>IF(R48="ANTICIPO",1,"")</f>
      </c>
      <c r="AA48" s="216" t="b">
        <f t="shared" si="17"/>
        <v>0</v>
      </c>
      <c r="AB48" s="205">
        <f>IF(AA48,1,"")</f>
      </c>
      <c r="AC48" s="216" t="b">
        <f>AND(J48,Y48=FALSE,L48&lt;M48-1)</f>
        <v>0</v>
      </c>
      <c r="AD48" s="165">
        <f>IF(AC48,"NON CONSENTITO","")</f>
      </c>
      <c r="AE48" s="118">
        <f t="shared" si="18"/>
      </c>
    </row>
    <row r="49" spans="1:31" ht="24" customHeight="1">
      <c r="A49" s="302"/>
      <c r="B49" s="61" t="s">
        <v>74</v>
      </c>
      <c r="C49" s="143"/>
      <c r="D49" s="143"/>
      <c r="E49" s="117"/>
      <c r="F49" s="116"/>
      <c r="G49" s="247">
        <v>6</v>
      </c>
      <c r="H49" s="248"/>
      <c r="I49" s="245"/>
      <c r="J49" s="3" t="b">
        <v>0</v>
      </c>
      <c r="K49" s="44">
        <f>IF(J49=TRUE,G49,"")</f>
      </c>
      <c r="L49" s="249"/>
      <c r="M49" s="64">
        <v>2</v>
      </c>
      <c r="N49" s="51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201">
        <f>IF(V49,"SCEGLIERE!",IF(OR(Y49,X49,W49),"ANNO ?",IF(T49&lt;&gt;"","ANTICIPO","")))</f>
      </c>
      <c r="S49" s="164"/>
      <c r="T49" s="62">
        <f>IF(AND(W49=FALSE,Y49=FALSE,M49-L49=1,J49,N49=FALSE),K49,"")</f>
      </c>
      <c r="U49" s="215"/>
      <c r="V49" s="215" t="b">
        <f t="shared" si="14"/>
        <v>0</v>
      </c>
      <c r="W49" s="215" t="b">
        <f t="shared" si="15"/>
        <v>0</v>
      </c>
      <c r="X49" s="215" t="b">
        <f t="shared" si="16"/>
        <v>0</v>
      </c>
      <c r="Y49" s="215" t="b">
        <f>IF(OR(AND(J49=FALSE,N49=FALSE),AND(L49&lt;4,L49&gt;0)),FALSE,TRUE)</f>
        <v>0</v>
      </c>
      <c r="Z49" s="62">
        <f>IF(R49="ANTICIPO",1,"")</f>
      </c>
      <c r="AA49" s="216" t="b">
        <f t="shared" si="17"/>
        <v>0</v>
      </c>
      <c r="AB49" s="205">
        <f>IF(AA49,1,"")</f>
      </c>
      <c r="AC49" s="216" t="b">
        <f>AND(J49,Y49=FALSE,L49&lt;M49-1)</f>
        <v>0</v>
      </c>
      <c r="AD49" s="165">
        <f>IF(AC49,"NON CONSENTITO","")</f>
      </c>
      <c r="AE49" s="118">
        <f t="shared" si="18"/>
      </c>
    </row>
    <row r="50" spans="1:31" ht="15.75" customHeight="1">
      <c r="A50" s="303"/>
      <c r="B50" s="198" t="s">
        <v>85</v>
      </c>
      <c r="C50" s="115"/>
      <c r="D50" s="115"/>
      <c r="E50" s="199"/>
      <c r="F50" s="116"/>
      <c r="G50" s="115"/>
      <c r="H50" s="218"/>
      <c r="I50" s="117"/>
      <c r="J50" s="3"/>
      <c r="K50" s="44"/>
      <c r="L50" s="28"/>
      <c r="M50" s="64"/>
      <c r="N50" s="51"/>
      <c r="O50" s="22"/>
      <c r="P50" s="23"/>
      <c r="Q50" s="24"/>
      <c r="R50" s="201"/>
      <c r="S50" s="164"/>
      <c r="T50" s="62"/>
      <c r="U50" s="215"/>
      <c r="V50" s="215"/>
      <c r="W50" s="215"/>
      <c r="X50" s="215"/>
      <c r="Y50" s="215"/>
      <c r="Z50" s="62"/>
      <c r="AA50" s="216"/>
      <c r="AB50" s="205"/>
      <c r="AC50" s="217"/>
      <c r="AD50" s="165"/>
      <c r="AE50" s="118"/>
    </row>
    <row r="51" spans="1:31" ht="24" customHeight="1">
      <c r="A51" s="303"/>
      <c r="B51" s="309"/>
      <c r="C51" s="310"/>
      <c r="D51" s="310"/>
      <c r="E51" s="311"/>
      <c r="F51" s="116"/>
      <c r="G51" s="247">
        <v>6</v>
      </c>
      <c r="H51" s="248"/>
      <c r="I51" s="245"/>
      <c r="J51" s="3" t="b">
        <v>0</v>
      </c>
      <c r="K51" s="246"/>
      <c r="L51" s="249"/>
      <c r="M51" s="64"/>
      <c r="N51" s="51" t="b">
        <v>0</v>
      </c>
      <c r="O51" s="22">
        <f>IF(L51=1,IF(K51="",0,K51),0)</f>
        <v>0</v>
      </c>
      <c r="P51" s="23">
        <f>IF(L51=2,IF(K51="",0,K51),0)</f>
        <v>0</v>
      </c>
      <c r="Q51" s="24">
        <f>IF(L51=3,IF(K51="",0,K51),0)</f>
        <v>0</v>
      </c>
      <c r="R51" s="201">
        <f>IF(V51,"SCEGLIERE!",IF(OR(Y51,X51,W51),"ANNO ?",IF(T51&lt;&gt;"","ANTICIPO","")))</f>
      </c>
      <c r="S51" s="161">
        <f>IF(U51,"CFU ?","")</f>
      </c>
      <c r="T51" s="62">
        <f>IF(AND(W51=FALSE,Y51=FALSE,M51-L51=1,J51,N51=FALSE),K51,"")</f>
      </c>
      <c r="U51" s="215"/>
      <c r="V51" s="215" t="b">
        <f t="shared" si="14"/>
        <v>0</v>
      </c>
      <c r="W51" s="215" t="b">
        <f t="shared" si="15"/>
        <v>0</v>
      </c>
      <c r="X51" s="215" t="b">
        <f t="shared" si="16"/>
        <v>0</v>
      </c>
      <c r="Y51" s="215" t="b">
        <f>IF(OR(AND(J51=FALSE,N51=FALSE),AND(L51&lt;4,L51&gt;0)),FALSE,TRUE)</f>
        <v>0</v>
      </c>
      <c r="Z51" s="62">
        <f>IF(R51="ANTICIPO",1,"")</f>
      </c>
      <c r="AA51" s="216" t="b">
        <f t="shared" si="17"/>
        <v>0</v>
      </c>
      <c r="AB51" s="205">
        <f>IF(AA51,1,"")</f>
      </c>
      <c r="AC51" s="216" t="b">
        <f>AND(J51,Y51=FALSE,L51&lt;M51-1)</f>
        <v>0</v>
      </c>
      <c r="AD51" s="165">
        <f>IF(AC51,"NON CONSENTITO","")</f>
      </c>
      <c r="AE51" s="118">
        <f t="shared" si="18"/>
      </c>
    </row>
    <row r="52" spans="1:31" ht="24" customHeight="1" thickBot="1">
      <c r="A52" s="304"/>
      <c r="B52" s="309"/>
      <c r="C52" s="310"/>
      <c r="D52" s="310"/>
      <c r="E52" s="311"/>
      <c r="F52" s="116"/>
      <c r="G52" s="244"/>
      <c r="H52" s="248"/>
      <c r="I52" s="245"/>
      <c r="J52" s="192" t="b">
        <v>0</v>
      </c>
      <c r="K52" s="246"/>
      <c r="L52" s="249"/>
      <c r="M52" s="64"/>
      <c r="N52" s="51" t="b">
        <v>0</v>
      </c>
      <c r="O52" s="25">
        <f>IF(AND(OR(J52=TRUE,N52=TRUE),L52=1),IF(K52="",0,K52),0)</f>
        <v>0</v>
      </c>
      <c r="P52" s="26">
        <f>IF(AND(OR(J52=TRUE,N52=TRUE),L52=2),IF(K52="",0,K52),0)</f>
        <v>0</v>
      </c>
      <c r="Q52" s="27">
        <f>IF(AND(OR(J52=TRUE,N52=TRUE),L52=3),IF(K52="",0,K52),0)</f>
        <v>0</v>
      </c>
      <c r="R52" s="201">
        <f>IF(V52,"SCEGLIERE!",IF(OR(Y52,X52,W52),"ANNO ?",""))</f>
      </c>
      <c r="S52" s="161">
        <f>IF(U52,"CFU ?","")</f>
      </c>
      <c r="T52" s="62"/>
      <c r="U52" s="215" t="b">
        <f>IF(AND(J52,OR(K52&lt;1,K52&gt;12)),TRUE,FALSE)</f>
        <v>0</v>
      </c>
      <c r="V52" s="215" t="b">
        <f t="shared" si="14"/>
        <v>0</v>
      </c>
      <c r="W52" s="215" t="b">
        <f t="shared" si="15"/>
        <v>0</v>
      </c>
      <c r="X52" s="215" t="b">
        <f t="shared" si="16"/>
        <v>0</v>
      </c>
      <c r="Y52" s="215" t="b">
        <f>IF(OR(AND(J52=FALSE,N52=FALSE),AND(L52&lt;4,L52&gt;0)),FALSE,TRUE)</f>
        <v>0</v>
      </c>
      <c r="Z52" s="62"/>
      <c r="AA52" s="216" t="b">
        <f t="shared" si="17"/>
        <v>0</v>
      </c>
      <c r="AB52" s="205">
        <f>IF(AA52,1,"")</f>
      </c>
      <c r="AC52" s="216"/>
      <c r="AD52" s="165"/>
      <c r="AE52" s="118">
        <f t="shared" si="18"/>
      </c>
    </row>
    <row r="53" spans="1:30" ht="12" customHeight="1" thickBot="1">
      <c r="A53" s="144"/>
      <c r="B53" s="145"/>
      <c r="C53" s="145"/>
      <c r="D53" s="145"/>
      <c r="E53" s="145"/>
      <c r="F53" s="12"/>
      <c r="G53" s="12"/>
      <c r="H53" s="12"/>
      <c r="I53" s="122"/>
      <c r="J53" s="3"/>
      <c r="K53" s="118"/>
      <c r="L53" s="118"/>
      <c r="M53" s="50"/>
      <c r="N53" s="51"/>
      <c r="O53" s="23"/>
      <c r="P53" s="23"/>
      <c r="Q53" s="23"/>
      <c r="S53" s="119"/>
      <c r="T53" s="73"/>
      <c r="U53" s="75"/>
      <c r="V53" s="75"/>
      <c r="W53" s="75"/>
      <c r="X53" s="75"/>
      <c r="Z53" s="73"/>
      <c r="AA53" s="39"/>
      <c r="AB53" s="206"/>
      <c r="AD53" s="113"/>
    </row>
    <row r="54" spans="1:31" ht="15" customHeight="1" thickBot="1">
      <c r="A54" s="254" t="s">
        <v>84</v>
      </c>
      <c r="I54" s="255" t="s">
        <v>2</v>
      </c>
      <c r="J54" s="256"/>
      <c r="K54" s="261">
        <f>SUM(K46:K51)+IF(OR(J51=TRUE,N51=TRUE),K51,0)+IF(OR(J52=TRUE,N52=TRUE),K52,0)</f>
        <v>0</v>
      </c>
      <c r="L54" s="210" t="str">
        <f>IF(AND(K54&gt;=12,K54&lt;=15),"SI","NO")</f>
        <v>NO</v>
      </c>
      <c r="M54" s="262"/>
      <c r="N54" s="51"/>
      <c r="O54" s="16">
        <f>SUM(O46:O52)</f>
        <v>0</v>
      </c>
      <c r="P54" s="17">
        <f>SUM(P46:P52)</f>
        <v>0</v>
      </c>
      <c r="Q54" s="18">
        <f>SUM(Q46:Q52)</f>
        <v>0</v>
      </c>
      <c r="R54" s="258">
        <f>IF(OR(V46:Y49,U51:Y52),"ANNI, SCEGLI o CFU ?","")</f>
      </c>
      <c r="S54" s="161"/>
      <c r="T54" s="158"/>
      <c r="U54" s="225"/>
      <c r="V54" s="225"/>
      <c r="W54" s="225"/>
      <c r="X54" s="225"/>
      <c r="Y54" s="120"/>
      <c r="Z54" s="158"/>
      <c r="AA54" s="39"/>
      <c r="AB54" s="209"/>
      <c r="AC54" s="39"/>
      <c r="AD54" s="259">
        <f>IF(OR(AC46:AC49),"Ant. N.C.","")</f>
      </c>
      <c r="AE54" s="260">
        <f>SUM(AE46:AE52)</f>
        <v>0</v>
      </c>
    </row>
    <row r="55" spans="1:30" ht="14.25" thickBot="1">
      <c r="A55" s="146"/>
      <c r="D55" s="100"/>
      <c r="J55" s="181"/>
      <c r="K55" s="118"/>
      <c r="L55" s="147"/>
      <c r="M55" s="50"/>
      <c r="N55" s="4"/>
      <c r="O55" s="30"/>
      <c r="P55" s="30"/>
      <c r="Q55" s="30"/>
      <c r="AD55" s="319" t="s">
        <v>76</v>
      </c>
    </row>
    <row r="56" spans="1:30" ht="14.25" thickBot="1">
      <c r="A56" s="146"/>
      <c r="H56" s="263" t="s">
        <v>42</v>
      </c>
      <c r="I56" s="264" t="s">
        <v>4</v>
      </c>
      <c r="J56" s="265"/>
      <c r="K56" s="148">
        <f>SUM(K40,K54)</f>
        <v>168</v>
      </c>
      <c r="L56" s="147"/>
      <c r="M56" s="262"/>
      <c r="N56" s="4"/>
      <c r="O56" s="33">
        <f>SUM(O40,O54,O73)</f>
        <v>0</v>
      </c>
      <c r="P56" s="34">
        <f>SUM(P40,P54,P73)</f>
        <v>0</v>
      </c>
      <c r="Q56" s="35">
        <f>SUM(Q40,Q54,Q73)</f>
        <v>3</v>
      </c>
      <c r="R56" s="316" t="s">
        <v>75</v>
      </c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D56" s="320"/>
    </row>
    <row r="57" spans="1:30" ht="14.25" thickBot="1">
      <c r="A57" s="146"/>
      <c r="H57" s="147"/>
      <c r="I57" s="147"/>
      <c r="J57" s="184"/>
      <c r="K57" s="210" t="str">
        <f>IF(AND(K56&gt;=180,K56&lt;=183),"SI","NO")</f>
        <v>NO</v>
      </c>
      <c r="L57" s="129"/>
      <c r="M57" s="262"/>
      <c r="N57" s="189"/>
      <c r="O57" s="212" t="str">
        <f>IF(OR(R6&gt;1,O56-IF(R6=1,AD57,0)&lt;=O58),"SI","NO")</f>
        <v>SI</v>
      </c>
      <c r="P57" s="213" t="str">
        <f>IF(OR(R6=3,P56-IF(R6=2,AD57,0)&lt;=P58),"SI","NO")</f>
        <v>SI</v>
      </c>
      <c r="Q57" s="214" t="str">
        <f>IF(Q56-K38-IF(R6=3,AD57,0)&lt;=Q58,"SI","NO")</f>
        <v>SI</v>
      </c>
      <c r="R57" s="318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9"/>
      <c r="AD57" s="149">
        <f>SUM(AE73,AE54,AE40)</f>
        <v>0</v>
      </c>
    </row>
    <row r="58" spans="10:30" ht="6.75" customHeight="1">
      <c r="J58" s="181"/>
      <c r="K58" s="88"/>
      <c r="L58" s="129"/>
      <c r="M58" s="50"/>
      <c r="N58" s="189"/>
      <c r="O58" s="65">
        <f>IF(L6=1,T60,80)</f>
        <v>80</v>
      </c>
      <c r="P58" s="65">
        <f>IF(L6=2,T60,80)</f>
        <v>80</v>
      </c>
      <c r="Q58" s="65">
        <f>IF(L6=3,T60,80)</f>
        <v>80</v>
      </c>
      <c r="R58" s="150"/>
      <c r="S58" s="151"/>
      <c r="T58" s="152"/>
      <c r="U58" s="224"/>
      <c r="V58" s="224"/>
      <c r="W58" s="224"/>
      <c r="X58" s="224"/>
      <c r="Y58" s="153"/>
      <c r="Z58" s="152"/>
      <c r="AA58" s="154"/>
      <c r="AB58" s="208"/>
      <c r="AC58" s="154"/>
      <c r="AD58" s="155"/>
    </row>
    <row r="59" spans="10:30" ht="9" customHeight="1" thickBot="1">
      <c r="J59" s="181"/>
      <c r="K59" s="88"/>
      <c r="L59" s="129"/>
      <c r="M59" s="50"/>
      <c r="N59" s="189"/>
      <c r="O59" s="5"/>
      <c r="P59" s="5"/>
      <c r="Q59" s="5"/>
      <c r="R59" s="156"/>
      <c r="S59" s="157"/>
      <c r="T59" s="158"/>
      <c r="U59" s="225"/>
      <c r="V59" s="225"/>
      <c r="W59" s="225"/>
      <c r="X59" s="225"/>
      <c r="Y59" s="120"/>
      <c r="Z59" s="158"/>
      <c r="AA59" s="39"/>
      <c r="AB59" s="209"/>
      <c r="AC59" s="39"/>
      <c r="AD59" s="155"/>
    </row>
    <row r="60" spans="10:31" ht="13.5" thickBot="1">
      <c r="J60" s="181"/>
      <c r="K60" s="88"/>
      <c r="L60" s="129"/>
      <c r="M60" s="50"/>
      <c r="N60" s="189"/>
      <c r="O60" s="280" t="s">
        <v>65</v>
      </c>
      <c r="P60" s="281"/>
      <c r="Q60" s="159">
        <f>SUM(Z14:Z38,Z46:Z52)</f>
        <v>0</v>
      </c>
      <c r="R60" s="160" t="str">
        <f>IF(Q61&lt;=Z8,"OK","TROPPI ANTICIPI")</f>
        <v>OK</v>
      </c>
      <c r="T60" s="211">
        <f>IF(Q60&gt;0,80,80)</f>
        <v>80</v>
      </c>
      <c r="U60" s="226"/>
      <c r="V60" s="226"/>
      <c r="W60" s="226"/>
      <c r="X60" s="226"/>
      <c r="Y60" s="219"/>
      <c r="Z60" s="217" t="s">
        <v>66</v>
      </c>
      <c r="AA60" s="158"/>
      <c r="AB60" s="162"/>
      <c r="AC60" s="76"/>
      <c r="AD60" s="162"/>
      <c r="AE60" s="113"/>
    </row>
    <row r="61" spans="10:30" ht="32.25" customHeight="1" thickBot="1">
      <c r="J61" s="181"/>
      <c r="K61" s="88"/>
      <c r="L61" s="163"/>
      <c r="M61" s="50"/>
      <c r="N61" s="190"/>
      <c r="O61" s="275" t="s">
        <v>18</v>
      </c>
      <c r="P61" s="276"/>
      <c r="Q61" s="202">
        <f>SUM(T14:T38,T46:T52)</f>
        <v>0</v>
      </c>
      <c r="R61" s="156"/>
      <c r="S61" s="314" t="s">
        <v>39</v>
      </c>
      <c r="T61" s="315"/>
      <c r="U61" s="315"/>
      <c r="V61" s="315"/>
      <c r="W61" s="315"/>
      <c r="X61" s="315"/>
      <c r="Y61" s="315"/>
      <c r="Z61" s="315"/>
      <c r="AA61" s="315"/>
      <c r="AB61" s="205">
        <f>SUM(AB14:AB52)</f>
        <v>0</v>
      </c>
      <c r="AC61" s="39"/>
      <c r="AD61" s="165"/>
    </row>
    <row r="62" spans="10:25" ht="12.75">
      <c r="J62" s="181"/>
      <c r="K62" s="88"/>
      <c r="L62" s="129"/>
      <c r="M62" s="50"/>
      <c r="N62" s="189"/>
      <c r="O62" s="5"/>
      <c r="P62" s="5"/>
      <c r="Q62" s="5"/>
      <c r="R62" s="91"/>
      <c r="S62" s="92"/>
      <c r="T62" s="166"/>
      <c r="U62" s="227"/>
      <c r="V62" s="227"/>
      <c r="W62" s="227"/>
      <c r="X62" s="227"/>
      <c r="Y62" s="167"/>
    </row>
    <row r="63" spans="10:25" ht="9.75" customHeight="1">
      <c r="J63" s="181"/>
      <c r="K63" s="88"/>
      <c r="L63" s="129"/>
      <c r="M63" s="50"/>
      <c r="N63" s="189"/>
      <c r="O63" s="5"/>
      <c r="P63" s="5"/>
      <c r="Q63" s="5"/>
      <c r="R63" s="91"/>
      <c r="S63" s="92"/>
      <c r="T63" s="166"/>
      <c r="U63" s="227"/>
      <c r="V63" s="227"/>
      <c r="W63" s="227"/>
      <c r="X63" s="227"/>
      <c r="Y63" s="167"/>
    </row>
    <row r="64" spans="2:17" ht="14.25" customHeight="1">
      <c r="B64" s="102" t="s">
        <v>62</v>
      </c>
      <c r="C64" s="100"/>
      <c r="D64" s="100"/>
      <c r="J64" s="181"/>
      <c r="L64" s="147"/>
      <c r="M64" s="50"/>
      <c r="N64" s="4"/>
      <c r="O64" s="23"/>
      <c r="P64" s="23"/>
      <c r="Q64" s="23"/>
    </row>
    <row r="65" spans="10:17" ht="6.75" customHeight="1">
      <c r="J65" s="181"/>
      <c r="L65" s="147"/>
      <c r="M65" s="50"/>
      <c r="N65" s="4"/>
      <c r="O65" s="23"/>
      <c r="P65" s="23"/>
      <c r="Q65" s="23"/>
    </row>
    <row r="66" spans="8:17" ht="24" customHeight="1" thickBot="1">
      <c r="H66" s="67" t="s">
        <v>5</v>
      </c>
      <c r="I66" s="67" t="s">
        <v>57</v>
      </c>
      <c r="J66" s="181"/>
      <c r="K66" s="67" t="s">
        <v>2</v>
      </c>
      <c r="L66" s="168" t="s">
        <v>10</v>
      </c>
      <c r="M66" s="50"/>
      <c r="N66" s="4"/>
      <c r="O66" s="26"/>
      <c r="P66" s="26"/>
      <c r="Q66" s="26"/>
    </row>
    <row r="67" spans="1:31" ht="24" customHeight="1">
      <c r="A67" s="287" t="s">
        <v>22</v>
      </c>
      <c r="B67" s="309"/>
      <c r="C67" s="310"/>
      <c r="D67" s="310"/>
      <c r="E67" s="311"/>
      <c r="F67" s="128"/>
      <c r="G67" s="250"/>
      <c r="H67" s="251"/>
      <c r="I67" s="252"/>
      <c r="J67" s="193" t="b">
        <v>0</v>
      </c>
      <c r="K67" s="246"/>
      <c r="L67" s="246"/>
      <c r="M67" s="50"/>
      <c r="N67" s="51" t="b">
        <v>0</v>
      </c>
      <c r="O67" s="194">
        <f>IF(AND(OR(J67=TRUE,N67=TRUE),L67=1),IF(K67="",0,K67),0)</f>
        <v>0</v>
      </c>
      <c r="P67" s="195">
        <f>IF(AND(OR(J67=TRUE,N67=TRUE),L67=2),IF(K67="",0,K67),0)</f>
        <v>0</v>
      </c>
      <c r="Q67" s="196">
        <f>IF(AND(OR(J67=TRUE,N67=TRUE),L67=3),IF(K67="",0,K67),0)</f>
        <v>0</v>
      </c>
      <c r="R67" s="201">
        <f>IF(V67,"SCEGLIERE!",IF(OR(Y67,X67,W67),"ANNO ?",""))</f>
      </c>
      <c r="S67" s="161">
        <f>IF(U67,"CFU ?","")</f>
      </c>
      <c r="T67" s="62"/>
      <c r="U67" s="215" t="b">
        <f>IF(AND(J67,OR(K67&lt;1,K67&gt;12)),TRUE,FALSE)</f>
        <v>0</v>
      </c>
      <c r="V67" s="215" t="b">
        <f>IF(AND(N67,J67=FALSE),TRUE,FALSE)</f>
        <v>0</v>
      </c>
      <c r="W67" s="215" t="b">
        <f>IF(AND(J67,N67=FALSE,L67&lt;$L$6),TRUE,FALSE)</f>
        <v>0</v>
      </c>
      <c r="X67" s="215" t="b">
        <f>IF(AND(N67,L67&gt;$L$6-$T$6+1),TRUE,FALSE)</f>
        <v>0</v>
      </c>
      <c r="Y67" s="215" t="b">
        <f>IF(OR(AND(J67=FALSE,N67=FALSE),AND(L67&lt;4,L67&gt;0)),FALSE,TRUE)</f>
        <v>0</v>
      </c>
      <c r="Z67" s="62"/>
      <c r="AA67" s="216" t="b">
        <f>AND(N67,Y67=FALSE,L67&lt;$L$6,L67&lt;M67)</f>
        <v>0</v>
      </c>
      <c r="AB67" s="205">
        <f>IF(AA67,1,"")</f>
      </c>
      <c r="AC67" s="216"/>
      <c r="AD67" s="165"/>
      <c r="AE67" s="118">
        <f>IF(AND(N67,Y67=FALSE,L67=$L$6,$T$6=1),K67,"")</f>
      </c>
    </row>
    <row r="68" spans="1:31" ht="24" customHeight="1">
      <c r="A68" s="288"/>
      <c r="B68" s="309"/>
      <c r="C68" s="310"/>
      <c r="D68" s="310"/>
      <c r="E68" s="311"/>
      <c r="F68" s="128"/>
      <c r="G68" s="250"/>
      <c r="H68" s="251"/>
      <c r="I68" s="252"/>
      <c r="J68" s="193" t="b">
        <v>0</v>
      </c>
      <c r="K68" s="246"/>
      <c r="L68" s="246"/>
      <c r="M68" s="50"/>
      <c r="N68" s="51" t="b">
        <v>0</v>
      </c>
      <c r="O68" s="22">
        <f>IF(AND(OR(J68=TRUE,N68=TRUE),L68=1),IF(K68="",0,K68),0)</f>
        <v>0</v>
      </c>
      <c r="P68" s="23">
        <f>IF(AND(OR(J68=TRUE,N68=TRUE),L68=2),IF(K68="",0,K68),0)</f>
        <v>0</v>
      </c>
      <c r="Q68" s="24">
        <f>IF(AND(OR(J68=TRUE,N68=TRUE),L68=3),IF(K68="",0,K68),0)</f>
        <v>0</v>
      </c>
      <c r="R68" s="201">
        <f>IF(V68,"SCEGLIERE!",IF(OR(Y68,X68,W68),"ANNO ?",""))</f>
      </c>
      <c r="S68" s="161">
        <f>IF(U68,"CFU ?","")</f>
      </c>
      <c r="T68" s="62"/>
      <c r="U68" s="215" t="b">
        <f>IF(AND(J68,OR(K68&lt;1,K68&gt;12)),TRUE,FALSE)</f>
        <v>0</v>
      </c>
      <c r="V68" s="215" t="b">
        <f>IF(AND(N68,J68=FALSE),TRUE,FALSE)</f>
        <v>0</v>
      </c>
      <c r="W68" s="215" t="b">
        <f>IF(AND(J68,N68=FALSE,L68&lt;$L$6),TRUE,FALSE)</f>
        <v>0</v>
      </c>
      <c r="X68" s="215" t="b">
        <f>IF(AND(N68,L68&gt;$L$6-$T$6+1),TRUE,FALSE)</f>
        <v>0</v>
      </c>
      <c r="Y68" s="215" t="b">
        <f>IF(OR(AND(J68=FALSE,N68=FALSE),AND(L68&lt;4,L68&gt;0)),FALSE,TRUE)</f>
        <v>0</v>
      </c>
      <c r="Z68" s="62"/>
      <c r="AA68" s="216" t="b">
        <f>AND(N68,Y68=FALSE,L68&lt;$L$6,L68&lt;M68)</f>
        <v>0</v>
      </c>
      <c r="AB68" s="205">
        <f>IF(AA68,1,"")</f>
      </c>
      <c r="AC68" s="216"/>
      <c r="AD68" s="165"/>
      <c r="AE68" s="118">
        <f>IF(AND(N68,Y68=FALSE,L68=$L$6,$T$6=1),K68,"")</f>
      </c>
    </row>
    <row r="69" spans="1:31" ht="24" customHeight="1">
      <c r="A69" s="288"/>
      <c r="B69" s="309"/>
      <c r="C69" s="310"/>
      <c r="D69" s="310"/>
      <c r="E69" s="311"/>
      <c r="F69" s="128"/>
      <c r="G69" s="250"/>
      <c r="H69" s="251"/>
      <c r="I69" s="252"/>
      <c r="J69" s="193" t="b">
        <v>0</v>
      </c>
      <c r="K69" s="246"/>
      <c r="L69" s="246"/>
      <c r="M69" s="50"/>
      <c r="N69" s="51" t="b">
        <v>0</v>
      </c>
      <c r="O69" s="22">
        <f>IF(AND(OR(J69=TRUE,N69=TRUE),L69=1),IF(K69="",0,K69),0)</f>
        <v>0</v>
      </c>
      <c r="P69" s="23">
        <f>IF(AND(OR(J69=TRUE,N69=TRUE),L69=2),IF(K69="",0,K69),0)</f>
        <v>0</v>
      </c>
      <c r="Q69" s="24">
        <f>IF(AND(OR(J69=TRUE,N69=TRUE),L69=3),IF(K69="",0,K69),0)</f>
        <v>0</v>
      </c>
      <c r="R69" s="201">
        <f>IF(V69,"SCEGLIERE!",IF(OR(Y69,X69,W69),"ANNO ?",""))</f>
      </c>
      <c r="S69" s="161">
        <f>IF(U69,"CFU ?","")</f>
      </c>
      <c r="T69" s="62"/>
      <c r="U69" s="215" t="b">
        <f>IF(AND(J69,OR(K69&lt;1,K69&gt;12)),TRUE,FALSE)</f>
        <v>0</v>
      </c>
      <c r="V69" s="215" t="b">
        <f>IF(AND(N69,J69=FALSE),TRUE,FALSE)</f>
        <v>0</v>
      </c>
      <c r="W69" s="215" t="b">
        <f>IF(AND(J69,N69=FALSE,L69&lt;$L$6),TRUE,FALSE)</f>
        <v>0</v>
      </c>
      <c r="X69" s="215" t="b">
        <f>IF(AND(N69,L69&gt;$L$6-$T$6+1),TRUE,FALSE)</f>
        <v>0</v>
      </c>
      <c r="Y69" s="215" t="b">
        <f>IF(OR(AND(J69=FALSE,N69=FALSE),AND(L69&lt;4,L69&gt;0)),FALSE,TRUE)</f>
        <v>0</v>
      </c>
      <c r="Z69" s="62"/>
      <c r="AA69" s="216" t="b">
        <f>AND(N69,Y69=FALSE,L69&lt;$L$6,L69&lt;M69)</f>
        <v>0</v>
      </c>
      <c r="AB69" s="205">
        <f>IF(AA69,1,"")</f>
      </c>
      <c r="AC69" s="216"/>
      <c r="AD69" s="165"/>
      <c r="AE69" s="118">
        <f>IF(AND(N69,Y69=FALSE,L69=$L$6,$T$6=1),K69,"")</f>
      </c>
    </row>
    <row r="70" spans="1:31" ht="24" customHeight="1">
      <c r="A70" s="288"/>
      <c r="B70" s="309"/>
      <c r="C70" s="310"/>
      <c r="D70" s="310"/>
      <c r="E70" s="311"/>
      <c r="F70" s="128"/>
      <c r="G70" s="250"/>
      <c r="H70" s="251"/>
      <c r="I70" s="252"/>
      <c r="J70" s="193" t="b">
        <v>0</v>
      </c>
      <c r="K70" s="246"/>
      <c r="L70" s="246"/>
      <c r="M70" s="50"/>
      <c r="N70" s="51" t="b">
        <v>0</v>
      </c>
      <c r="O70" s="22">
        <f>IF(AND(OR(J70=TRUE,N70=TRUE),L70=1),IF(K70="",0,K70),0)</f>
        <v>0</v>
      </c>
      <c r="P70" s="23">
        <f>IF(AND(OR(J70=TRUE,N70=TRUE),L70=2),IF(K70="",0,K70),0)</f>
        <v>0</v>
      </c>
      <c r="Q70" s="24">
        <f>IF(AND(OR(J70=TRUE,N70=TRUE),L70=3),IF(K70="",0,K70),0)</f>
        <v>0</v>
      </c>
      <c r="R70" s="201">
        <f>IF(V70,"SCEGLIERE!",IF(OR(Y70,X70,W70),"ANNO ?",""))</f>
      </c>
      <c r="S70" s="161">
        <f>IF(U70,"CFU ?","")</f>
      </c>
      <c r="T70" s="62"/>
      <c r="U70" s="215" t="b">
        <f>IF(AND(J70,OR(K70&lt;1,K70&gt;12)),TRUE,FALSE)</f>
        <v>0</v>
      </c>
      <c r="V70" s="215" t="b">
        <f>IF(AND(N70,J70=FALSE),TRUE,FALSE)</f>
        <v>0</v>
      </c>
      <c r="W70" s="215" t="b">
        <f>IF(AND(J70,N70=FALSE,L70&lt;$L$6),TRUE,FALSE)</f>
        <v>0</v>
      </c>
      <c r="X70" s="215" t="b">
        <f>IF(AND(N70,L70&gt;$L$6-$T$6+1),TRUE,FALSE)</f>
        <v>0</v>
      </c>
      <c r="Y70" s="215" t="b">
        <f>IF(OR(AND(J70=FALSE,N70=FALSE),AND(L70&lt;4,L70&gt;0)),FALSE,TRUE)</f>
        <v>0</v>
      </c>
      <c r="Z70" s="62"/>
      <c r="AA70" s="216" t="b">
        <f>AND(N70,Y70=FALSE,L70&lt;$L$6,L70&lt;M70)</f>
        <v>0</v>
      </c>
      <c r="AB70" s="205">
        <f>IF(AA70,1,"")</f>
      </c>
      <c r="AC70" s="216"/>
      <c r="AD70" s="165"/>
      <c r="AE70" s="118">
        <f>IF(AND(N70,Y70=FALSE,L70=$L$6,$T$6=1),K70,"")</f>
      </c>
    </row>
    <row r="71" spans="1:31" ht="24" customHeight="1" thickBot="1">
      <c r="A71" s="289"/>
      <c r="B71" s="309"/>
      <c r="C71" s="310"/>
      <c r="D71" s="310"/>
      <c r="E71" s="311"/>
      <c r="F71" s="128"/>
      <c r="G71" s="250"/>
      <c r="H71" s="251"/>
      <c r="I71" s="252"/>
      <c r="J71" s="193" t="b">
        <v>0</v>
      </c>
      <c r="K71" s="246"/>
      <c r="L71" s="246"/>
      <c r="M71" s="50"/>
      <c r="N71" s="51" t="b">
        <v>0</v>
      </c>
      <c r="O71" s="25">
        <f>IF(AND(OR(J71=TRUE,N71=TRUE),L71=1),IF(K71="",0,K71),0)</f>
        <v>0</v>
      </c>
      <c r="P71" s="26">
        <f>IF(AND(OR(J71=TRUE,N71=TRUE),L71=2),IF(K71="",0,K71),0)</f>
        <v>0</v>
      </c>
      <c r="Q71" s="27">
        <f>IF(AND(OR(J71=TRUE,N71=TRUE),L71=3),IF(K71="",0,K71),0)</f>
        <v>0</v>
      </c>
      <c r="R71" s="201">
        <f>IF(V71,"SCEGLIERE!",IF(OR(Y71,X71,W71),"ANNO ?",""))</f>
      </c>
      <c r="S71" s="161">
        <f>IF(U71,"CFU ?","")</f>
      </c>
      <c r="T71" s="62"/>
      <c r="U71" s="215" t="b">
        <f>IF(AND(J71,OR(K71&lt;1,K71&gt;12)),TRUE,FALSE)</f>
        <v>0</v>
      </c>
      <c r="V71" s="215" t="b">
        <f>IF(AND(N71,J71=FALSE),TRUE,FALSE)</f>
        <v>0</v>
      </c>
      <c r="W71" s="215" t="b">
        <f>IF(AND(J71,N71=FALSE,L71&lt;$L$6),TRUE,FALSE)</f>
        <v>0</v>
      </c>
      <c r="X71" s="215" t="b">
        <f>IF(AND(N71,L71&gt;$L$6-$T$6+1),TRUE,FALSE)</f>
        <v>0</v>
      </c>
      <c r="Y71" s="215" t="b">
        <f>IF(OR(AND(J71=FALSE,N71=FALSE),AND(L71&lt;4,L71&gt;0)),FALSE,TRUE)</f>
        <v>0</v>
      </c>
      <c r="Z71" s="62"/>
      <c r="AA71" s="216" t="b">
        <f>AND(N71,Y71=FALSE,L71&lt;$L$6,L71&lt;M71)</f>
        <v>0</v>
      </c>
      <c r="AB71" s="205">
        <f>IF(AA71,1,"")</f>
      </c>
      <c r="AC71" s="216"/>
      <c r="AD71" s="165"/>
      <c r="AE71" s="118">
        <f>IF(AND(N71,Y71=FALSE,L71=$L$6,$T$6=1),K71,"")</f>
      </c>
    </row>
    <row r="72" spans="10:17" ht="12.75">
      <c r="J72" s="184"/>
      <c r="K72" s="118"/>
      <c r="L72" s="147"/>
      <c r="M72" s="50"/>
      <c r="N72" s="4"/>
      <c r="O72" s="23"/>
      <c r="P72" s="23"/>
      <c r="Q72" s="23"/>
    </row>
    <row r="73" spans="1:31" ht="15" customHeight="1">
      <c r="A73" s="254" t="s">
        <v>84</v>
      </c>
      <c r="H73" s="147"/>
      <c r="I73" s="255" t="s">
        <v>2</v>
      </c>
      <c r="J73" s="266"/>
      <c r="K73" s="267">
        <f>SUM(K67:K71)</f>
        <v>0</v>
      </c>
      <c r="L73" s="147"/>
      <c r="M73" s="262"/>
      <c r="N73" s="51"/>
      <c r="O73" s="16">
        <f>SUM(O67:O71)</f>
        <v>0</v>
      </c>
      <c r="P73" s="17">
        <f>SUM(P67:P71)</f>
        <v>0</v>
      </c>
      <c r="Q73" s="18">
        <f>SUM(Q67:Q71)</f>
        <v>0</v>
      </c>
      <c r="R73" s="258">
        <f>IF(OR(U67:Y71),"ANNI, SCEGLI o CFU ?","")</f>
      </c>
      <c r="S73" s="161"/>
      <c r="T73" s="158"/>
      <c r="U73" s="225"/>
      <c r="V73" s="225"/>
      <c r="W73" s="225"/>
      <c r="X73" s="225"/>
      <c r="Y73" s="120"/>
      <c r="Z73" s="158"/>
      <c r="AA73" s="39"/>
      <c r="AB73" s="209"/>
      <c r="AC73" s="39"/>
      <c r="AD73" s="155"/>
      <c r="AE73" s="260">
        <f>SUM(AE67:AE72)</f>
        <v>0</v>
      </c>
    </row>
    <row r="74" spans="1:31" ht="15" customHeight="1" thickBot="1">
      <c r="A74" s="254"/>
      <c r="H74" s="147"/>
      <c r="I74" s="269"/>
      <c r="J74" s="268"/>
      <c r="K74" s="269"/>
      <c r="L74" s="147"/>
      <c r="M74" s="262"/>
      <c r="N74" s="51"/>
      <c r="O74" s="45"/>
      <c r="P74" s="45"/>
      <c r="Q74" s="45"/>
      <c r="R74" s="258"/>
      <c r="S74" s="161"/>
      <c r="T74" s="158"/>
      <c r="U74" s="225"/>
      <c r="V74" s="225"/>
      <c r="W74" s="225"/>
      <c r="X74" s="225"/>
      <c r="Y74" s="120"/>
      <c r="Z74" s="158"/>
      <c r="AA74" s="39"/>
      <c r="AB74" s="209"/>
      <c r="AC74" s="39"/>
      <c r="AD74" s="155"/>
      <c r="AE74" s="270"/>
    </row>
    <row r="75" spans="8:31" ht="18" customHeight="1" thickBot="1">
      <c r="H75" s="271" t="s">
        <v>43</v>
      </c>
      <c r="I75" s="272" t="s">
        <v>4</v>
      </c>
      <c r="J75" s="273"/>
      <c r="K75" s="63">
        <f>K73+K56</f>
        <v>168</v>
      </c>
      <c r="L75" s="147"/>
      <c r="M75" s="262"/>
      <c r="N75" s="4"/>
      <c r="O75" s="23"/>
      <c r="P75" s="23"/>
      <c r="Q75" s="23"/>
      <c r="R75" s="201"/>
      <c r="S75" s="161"/>
      <c r="T75" s="158"/>
      <c r="U75" s="225"/>
      <c r="V75" s="225"/>
      <c r="W75" s="225"/>
      <c r="X75" s="225"/>
      <c r="Y75" s="120"/>
      <c r="Z75" s="158"/>
      <c r="AA75" s="39"/>
      <c r="AB75" s="209"/>
      <c r="AC75" s="39"/>
      <c r="AD75" s="155"/>
      <c r="AE75" s="118"/>
    </row>
    <row r="76" spans="10:17" ht="6.75" customHeight="1">
      <c r="J76" s="184"/>
      <c r="K76" s="118"/>
      <c r="L76" s="147"/>
      <c r="M76" s="50"/>
      <c r="N76" s="51"/>
      <c r="O76" s="23"/>
      <c r="P76" s="23"/>
      <c r="Q76" s="23"/>
    </row>
    <row r="77" spans="2:17" ht="14.25" customHeight="1">
      <c r="B77" s="102" t="s">
        <v>6</v>
      </c>
      <c r="J77" s="181"/>
      <c r="M77" s="123"/>
      <c r="N77" s="3"/>
      <c r="O77" s="31"/>
      <c r="P77" s="31"/>
      <c r="Q77" s="31"/>
    </row>
    <row r="78" spans="10:17" ht="6" customHeight="1" thickBot="1">
      <c r="J78" s="181"/>
      <c r="M78" s="123"/>
      <c r="N78" s="3"/>
      <c r="O78" s="31"/>
      <c r="P78" s="31"/>
      <c r="Q78" s="31"/>
    </row>
    <row r="79" spans="1:24" ht="19.5" customHeight="1">
      <c r="A79" s="290" t="s">
        <v>41</v>
      </c>
      <c r="B79" s="330"/>
      <c r="C79" s="331"/>
      <c r="D79" s="331"/>
      <c r="E79" s="331"/>
      <c r="F79" s="331"/>
      <c r="G79" s="331"/>
      <c r="H79" s="331"/>
      <c r="I79" s="331"/>
      <c r="J79" s="331"/>
      <c r="K79" s="331"/>
      <c r="L79" s="332"/>
      <c r="M79" s="123"/>
      <c r="N79" s="3"/>
      <c r="O79" s="36" t="s">
        <v>30</v>
      </c>
      <c r="P79" s="31"/>
      <c r="Q79" s="31"/>
      <c r="T79" s="169" t="str">
        <f>IF(AND(L5="",S6=TRUE,R60="OK",O57="SI",P57="SI",Q57="SI",K57="SI",L54="SI",R40="",R54="",R73="",AD40="",AD54=""),"PDS OK","CI SONO ERRORI")</f>
        <v>CI SONO ERRORI</v>
      </c>
      <c r="U79" s="228"/>
      <c r="V79" s="228"/>
      <c r="W79" s="228"/>
      <c r="X79" s="228"/>
    </row>
    <row r="80" spans="1:17" ht="19.5" customHeight="1">
      <c r="A80" s="291"/>
      <c r="B80" s="333"/>
      <c r="C80" s="334"/>
      <c r="D80" s="334"/>
      <c r="E80" s="334"/>
      <c r="F80" s="334"/>
      <c r="G80" s="334"/>
      <c r="H80" s="334"/>
      <c r="I80" s="334"/>
      <c r="J80" s="334"/>
      <c r="K80" s="334"/>
      <c r="L80" s="335"/>
      <c r="M80" s="123"/>
      <c r="N80" s="3"/>
      <c r="O80" s="31"/>
      <c r="P80" s="31"/>
      <c r="Q80" s="31"/>
    </row>
    <row r="81" spans="1:17" ht="19.5" customHeight="1">
      <c r="A81" s="291"/>
      <c r="B81" s="333"/>
      <c r="C81" s="334"/>
      <c r="D81" s="334"/>
      <c r="E81" s="334"/>
      <c r="F81" s="334"/>
      <c r="G81" s="334"/>
      <c r="H81" s="334"/>
      <c r="I81" s="334"/>
      <c r="J81" s="334"/>
      <c r="K81" s="334"/>
      <c r="L81" s="335"/>
      <c r="M81" s="123"/>
      <c r="N81" s="3"/>
      <c r="O81" s="31"/>
      <c r="P81" s="31"/>
      <c r="Q81" s="31"/>
    </row>
    <row r="82" spans="1:17" ht="19.5" customHeight="1">
      <c r="A82" s="291"/>
      <c r="B82" s="333"/>
      <c r="C82" s="334"/>
      <c r="D82" s="334"/>
      <c r="E82" s="334"/>
      <c r="F82" s="334"/>
      <c r="G82" s="334"/>
      <c r="H82" s="334"/>
      <c r="I82" s="334"/>
      <c r="J82" s="334"/>
      <c r="K82" s="334"/>
      <c r="L82" s="335"/>
      <c r="M82" s="123"/>
      <c r="N82" s="3"/>
      <c r="O82" s="31"/>
      <c r="P82" s="31"/>
      <c r="Q82" s="31"/>
    </row>
    <row r="83" spans="1:17" ht="19.5" customHeight="1">
      <c r="A83" s="291"/>
      <c r="B83" s="333"/>
      <c r="C83" s="334"/>
      <c r="D83" s="334"/>
      <c r="E83" s="334"/>
      <c r="F83" s="334"/>
      <c r="G83" s="334"/>
      <c r="H83" s="334"/>
      <c r="I83" s="334"/>
      <c r="J83" s="334"/>
      <c r="K83" s="334"/>
      <c r="L83" s="335"/>
      <c r="M83" s="123"/>
      <c r="N83" s="3"/>
      <c r="O83" s="31"/>
      <c r="P83" s="31"/>
      <c r="Q83" s="31"/>
    </row>
    <row r="84" spans="1:17" ht="19.5" customHeight="1" thickBot="1">
      <c r="A84" s="292"/>
      <c r="B84" s="336"/>
      <c r="C84" s="337"/>
      <c r="D84" s="337"/>
      <c r="E84" s="337"/>
      <c r="F84" s="337"/>
      <c r="G84" s="337"/>
      <c r="H84" s="337"/>
      <c r="I84" s="337"/>
      <c r="J84" s="337"/>
      <c r="K84" s="337"/>
      <c r="L84" s="338"/>
      <c r="M84" s="123"/>
      <c r="N84" s="3"/>
      <c r="O84" s="31"/>
      <c r="P84" s="31"/>
      <c r="Q84" s="31"/>
    </row>
    <row r="85" spans="2:17" ht="12.75">
      <c r="B85" s="68"/>
      <c r="C85" s="68"/>
      <c r="D85" s="68"/>
      <c r="E85" s="68"/>
      <c r="F85" s="68"/>
      <c r="G85" s="68"/>
      <c r="H85" s="68"/>
      <c r="I85" s="68"/>
      <c r="J85" s="185"/>
      <c r="K85" s="88"/>
      <c r="L85" s="68"/>
      <c r="M85" s="123"/>
      <c r="N85" s="3"/>
      <c r="O85" s="31"/>
      <c r="P85" s="31"/>
      <c r="Q85" s="31"/>
    </row>
    <row r="86" spans="2:17" ht="15.75" customHeight="1">
      <c r="B86" s="170" t="s">
        <v>54</v>
      </c>
      <c r="C86" s="68"/>
      <c r="D86" s="68"/>
      <c r="E86" s="68"/>
      <c r="F86" s="68"/>
      <c r="G86" s="68"/>
      <c r="H86" s="68"/>
      <c r="I86" s="68"/>
      <c r="J86" s="185"/>
      <c r="K86" s="88"/>
      <c r="L86" s="68"/>
      <c r="M86" s="123"/>
      <c r="N86" s="3"/>
      <c r="O86" s="31"/>
      <c r="P86" s="32" t="s">
        <v>16</v>
      </c>
      <c r="Q86" s="31"/>
    </row>
    <row r="87" spans="2:17" ht="12.75">
      <c r="B87" s="68"/>
      <c r="C87" s="68"/>
      <c r="D87" s="68"/>
      <c r="E87" s="68"/>
      <c r="F87" s="68"/>
      <c r="G87" s="68"/>
      <c r="H87" s="68"/>
      <c r="I87" s="68"/>
      <c r="J87" s="185"/>
      <c r="K87" s="88"/>
      <c r="L87" s="68"/>
      <c r="M87" s="123"/>
      <c r="N87" s="3"/>
      <c r="Q87" s="31"/>
    </row>
    <row r="88" spans="10:17" ht="19.5" customHeight="1">
      <c r="J88" s="181"/>
      <c r="M88" s="123"/>
      <c r="N88" s="3"/>
      <c r="O88" s="31"/>
      <c r="P88" s="31"/>
      <c r="Q88" s="31"/>
    </row>
    <row r="89" spans="2:14" ht="17.25">
      <c r="B89" s="171" t="s">
        <v>55</v>
      </c>
      <c r="H89" s="171" t="s">
        <v>56</v>
      </c>
      <c r="J89" s="181"/>
      <c r="M89" s="123"/>
      <c r="N89" s="3"/>
    </row>
    <row r="90" spans="10:14" ht="12.75">
      <c r="J90" s="181"/>
      <c r="M90" s="123"/>
      <c r="N90" s="3"/>
    </row>
    <row r="91" spans="10:14" ht="12.75">
      <c r="J91" s="181"/>
      <c r="M91" s="123"/>
      <c r="N91" s="3"/>
    </row>
    <row r="92" spans="10:14" ht="12.75">
      <c r="J92" s="181"/>
      <c r="M92" s="123"/>
      <c r="N92" s="3"/>
    </row>
    <row r="93" ht="12.75">
      <c r="M93" s="123"/>
    </row>
    <row r="94" ht="12.75">
      <c r="M94" s="123"/>
    </row>
    <row r="95" ht="12.75">
      <c r="M95" s="123"/>
    </row>
    <row r="96" ht="12.75">
      <c r="M96" s="123"/>
    </row>
    <row r="97" ht="12.75">
      <c r="M97" s="123"/>
    </row>
    <row r="98" ht="12.75">
      <c r="M98" s="123"/>
    </row>
    <row r="99" ht="12.75">
      <c r="M99" s="123"/>
    </row>
    <row r="100" ht="12.75">
      <c r="M100" s="123"/>
    </row>
    <row r="101" ht="12.75">
      <c r="M101" s="123"/>
    </row>
    <row r="102" ht="12.75">
      <c r="M102" s="123"/>
    </row>
    <row r="103" ht="12.75">
      <c r="M103" s="123"/>
    </row>
    <row r="104" ht="12.75">
      <c r="M104" s="123"/>
    </row>
    <row r="105" ht="12.75">
      <c r="M105" s="12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</sheetData>
  <sheetProtection password="C7C7" sheet="1" objects="1" scenarios="1"/>
  <mergeCells count="30">
    <mergeCell ref="I3:K3"/>
    <mergeCell ref="B71:E71"/>
    <mergeCell ref="B79:L84"/>
    <mergeCell ref="B67:E67"/>
    <mergeCell ref="B68:E68"/>
    <mergeCell ref="B69:E69"/>
    <mergeCell ref="B70:E70"/>
    <mergeCell ref="G2:H2"/>
    <mergeCell ref="B51:E51"/>
    <mergeCell ref="B52:E52"/>
    <mergeCell ref="R8:Y8"/>
    <mergeCell ref="S61:AA61"/>
    <mergeCell ref="R56:AB57"/>
    <mergeCell ref="C3:E3"/>
    <mergeCell ref="D4:E4"/>
    <mergeCell ref="E6:F6"/>
    <mergeCell ref="I2:M2"/>
    <mergeCell ref="A67:A71"/>
    <mergeCell ref="A79:A84"/>
    <mergeCell ref="A2:A7"/>
    <mergeCell ref="A14:A38"/>
    <mergeCell ref="A46:A52"/>
    <mergeCell ref="C2:E2"/>
    <mergeCell ref="O61:P61"/>
    <mergeCell ref="C7:H7"/>
    <mergeCell ref="N7:O7"/>
    <mergeCell ref="O60:P60"/>
    <mergeCell ref="N9:P9"/>
    <mergeCell ref="Y6:AD6"/>
    <mergeCell ref="AD55:AD56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2" max="26" man="1"/>
  </rowBreaks>
  <ignoredErrors>
    <ignoredError sqref="Q47 P68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2021-05-20T13:03:52Z</dcterms:modified>
  <cp:category/>
  <cp:version/>
  <cp:contentType/>
  <cp:contentStatus/>
</cp:coreProperties>
</file>