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9120" activeTab="0"/>
  </bookViews>
  <sheets>
    <sheet name="Ing. Infrastr. e Sist. a Rete" sheetId="1" r:id="rId1"/>
  </sheets>
  <definedNames>
    <definedName name="_xlnm.Print_Area" localSheetId="0">'Ing. Infrastr. e Sist. a Rete'!$A$1:$AE$131</definedName>
  </definedNames>
  <calcPr fullCalcOnLoad="1"/>
</workbook>
</file>

<file path=xl/sharedStrings.xml><?xml version="1.0" encoding="utf-8"?>
<sst xmlns="http://schemas.openxmlformats.org/spreadsheetml/2006/main" count="151" uniqueCount="114">
  <si>
    <t>Prova finale</t>
  </si>
  <si>
    <t>Chimica</t>
  </si>
  <si>
    <t>CFU</t>
  </si>
  <si>
    <t xml:space="preserve">Lingua straniera </t>
  </si>
  <si>
    <t>TOTALE CFU</t>
  </si>
  <si>
    <t>Scelto</t>
  </si>
  <si>
    <t>NOTE</t>
  </si>
  <si>
    <t>NOME</t>
  </si>
  <si>
    <t>COGNOME</t>
  </si>
  <si>
    <t>MATRICOLA</t>
  </si>
  <si>
    <t>Anno scelto</t>
  </si>
  <si>
    <t>E-MAIL</t>
  </si>
  <si>
    <t>CFU 1</t>
  </si>
  <si>
    <t xml:space="preserve"> CFU 2</t>
  </si>
  <si>
    <t>CFU 3</t>
  </si>
  <si>
    <t>Controllo CFU singoli anni</t>
  </si>
  <si>
    <t>Firma Studente</t>
  </si>
  <si>
    <t>CFU ANT</t>
  </si>
  <si>
    <t>TOTALE ANTICIPI</t>
  </si>
  <si>
    <t>TOTALE CFU ANTICIPI</t>
  </si>
  <si>
    <t>N°  ANT</t>
  </si>
  <si>
    <t xml:space="preserve">SEZIONE 1         </t>
  </si>
  <si>
    <t>SEZIONE 2</t>
  </si>
  <si>
    <t>SEZIONE 4</t>
  </si>
  <si>
    <t>CFU già acquisiti</t>
  </si>
  <si>
    <t>Attività formative</t>
  </si>
  <si>
    <t>CREDITI ANTICIPABILI</t>
  </si>
  <si>
    <t>SEZIONE 3</t>
  </si>
  <si>
    <t>Anno di corso</t>
  </si>
  <si>
    <t>Obbligatori</t>
  </si>
  <si>
    <t>Esito Controllo Elettronico</t>
  </si>
  <si>
    <t>&lt;nome&gt;</t>
  </si>
  <si>
    <t>&lt;cognome&gt;</t>
  </si>
  <si>
    <t>&lt;email&gt;</t>
  </si>
  <si>
    <t>&lt;telefono&gt;</t>
  </si>
  <si>
    <t>&lt;matricola&gt;</t>
  </si>
  <si>
    <t>Ant anni prec</t>
  </si>
  <si>
    <t>TELEFONO</t>
  </si>
  <si>
    <t>Ant. Non consentite</t>
  </si>
  <si>
    <t>ANT. ANNI PREC</t>
  </si>
  <si>
    <t>Ordinamento DM270/2004</t>
  </si>
  <si>
    <t>SEZIONE 5</t>
  </si>
  <si>
    <t>senza esami in soprannumero</t>
  </si>
  <si>
    <t>compresi esami in soprannumero</t>
  </si>
  <si>
    <t>Ricerca Operativa</t>
  </si>
  <si>
    <t>Analisi Matematica I</t>
  </si>
  <si>
    <t>Fisica Generale I</t>
  </si>
  <si>
    <t>Geometria</t>
  </si>
  <si>
    <t>Analisi Matematica II</t>
  </si>
  <si>
    <t>Fisica Generale II</t>
  </si>
  <si>
    <t>Macchine</t>
  </si>
  <si>
    <t>Impianti Industriali</t>
  </si>
  <si>
    <t>A scelta (12 crediti - valgono un esame)</t>
  </si>
  <si>
    <t>Data presentazione</t>
  </si>
  <si>
    <t>Data approvazione</t>
  </si>
  <si>
    <t>Firma Coordinatore CdS</t>
  </si>
  <si>
    <t>Sostenuto*</t>
  </si>
  <si>
    <t xml:space="preserve">   RIEPILOGO PER SEGRETERIA</t>
  </si>
  <si>
    <t>Gestione Aziendale 1</t>
  </si>
  <si>
    <t>Laboratorio di Ricerca Operativa</t>
  </si>
  <si>
    <t>Sistemi Software</t>
  </si>
  <si>
    <t>Teoria dei Fenomeni Aleatori 1</t>
  </si>
  <si>
    <t>Istituzioni di Diritto Privato</t>
  </si>
  <si>
    <t>Esami in soprannumero (max 5)</t>
  </si>
  <si>
    <t>Gestione Aziendale 2</t>
  </si>
  <si>
    <t>Fondamenti di Marketing</t>
  </si>
  <si>
    <t>Corso di Laurea in Ingegneria Gestionale</t>
  </si>
  <si>
    <t>Fondamenti di Informatica 1 + 2</t>
  </si>
  <si>
    <t>Economia ed Organizzazione Aziendale 1 + 2</t>
  </si>
  <si>
    <t>Teoria dei Sistemi di Trasporto 1</t>
  </si>
  <si>
    <t>Metodi e Modelli di Ottimizzazione Discreta 1 + 2</t>
  </si>
  <si>
    <t>Selezionare uno dei seguenti quattro pacchetti formativi:</t>
  </si>
  <si>
    <t>Metodi e Modelli di Ottimizzazione Discreta 1</t>
  </si>
  <si>
    <t>Pacchetto Formativo 1</t>
  </si>
  <si>
    <t>Pacchetto Formativo 2</t>
  </si>
  <si>
    <t>Pacchetto Formativo 3</t>
  </si>
  <si>
    <t>Pacchetto Formativo 4</t>
  </si>
  <si>
    <t>Fonti Rinnovabili di Energia</t>
  </si>
  <si>
    <t>Gestione ed Economia dell'Energia</t>
  </si>
  <si>
    <t>SEZIONE 6</t>
  </si>
  <si>
    <t xml:space="preserve">                                        Crediti max per anno (escluso prova finale)</t>
  </si>
  <si>
    <t>CFU esami corso di laurea più soprannumero e anticipi</t>
  </si>
  <si>
    <t>CFU acquisiti nell'anno</t>
  </si>
  <si>
    <t>Elettrotecnica</t>
  </si>
  <si>
    <t>Fondamenti di Automatica e Controlli Automatici</t>
  </si>
  <si>
    <t>Sistemi di Telecomunicazioni</t>
  </si>
  <si>
    <t xml:space="preserve">  ** Solo se anche Sistemi Software tra gli esami a scelta</t>
  </si>
  <si>
    <t>Gestione dei Dati e della Conoscenza 1 + 2**</t>
  </si>
  <si>
    <t>Turismo Digitale</t>
  </si>
  <si>
    <t>Reti di Telecomunicazioni e Internet***</t>
  </si>
  <si>
    <t>INDIRIZZO: Ing. delle Infrastrutture e dei Sistemi a Rete A.A.2015/2016</t>
  </si>
  <si>
    <t xml:space="preserve">      ANNO DI ISCRIZIONE</t>
  </si>
  <si>
    <t>Compilare solo</t>
  </si>
  <si>
    <t>le parti in verde</t>
  </si>
  <si>
    <t>&lt;aaaa/aaaa&gt;</t>
  </si>
  <si>
    <t>ANNO ACCADEMICO corrente</t>
  </si>
  <si>
    <t>Da sostenere</t>
  </si>
  <si>
    <t xml:space="preserve">      ANNO IMMATRICOLAZIONE</t>
  </si>
  <si>
    <t xml:space="preserve">  * Verbalizzato in un a.a. precedente a quello corrente</t>
  </si>
  <si>
    <t>Insegnamenti caratterizzanti di altri indirizzi:</t>
  </si>
  <si>
    <t>Logistica</t>
  </si>
  <si>
    <t>Modelli di Sistemi di Produzione</t>
  </si>
  <si>
    <t xml:space="preserve">     In Corso</t>
  </si>
  <si>
    <t xml:space="preserve">   Fuori Corso</t>
  </si>
  <si>
    <t>Economia Applicata all'Ingegneria 1 + 2</t>
  </si>
  <si>
    <t xml:space="preserve">  *** Solo se Pacchetto Formativo 1 o 3</t>
  </si>
  <si>
    <t xml:space="preserve">  **** Solo se Pacchetto Formativo 1 o 2</t>
  </si>
  <si>
    <t xml:space="preserve">  ***** Solo se anche Sistemi Software</t>
  </si>
  <si>
    <t>Gestione dei Dati e Della Conoscenza 1**</t>
  </si>
  <si>
    <t>Gestione dei Dati e Della Conoscenza 2**</t>
  </si>
  <si>
    <t>Gestione dello Spettro Radio***</t>
  </si>
  <si>
    <t>Gestione ed Esercizio dei Sistemi di Trasporto****</t>
  </si>
  <si>
    <t>Modelli e Linguaggi di Simulazione*****</t>
  </si>
  <si>
    <t xml:space="preserve">  ** Solo se Pacchetto Formativo 1 o 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</si>
</sst>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60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32"/>
      </left>
      <right>
        <color indexed="63"/>
      </right>
      <top style="medium">
        <color indexed="32"/>
      </top>
      <bottom style="medium">
        <color indexed="32"/>
      </bottom>
    </border>
    <border>
      <left>
        <color indexed="63"/>
      </left>
      <right>
        <color indexed="63"/>
      </right>
      <top style="medium">
        <color indexed="32"/>
      </top>
      <bottom style="medium">
        <color indexed="3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0" borderId="2" applyNumberFormat="0" applyFill="0" applyAlignment="0" applyProtection="0"/>
    <xf numFmtId="0" fontId="47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8" borderId="0" applyNumberFormat="0" applyBorder="0" applyAlignment="0" applyProtection="0"/>
    <xf numFmtId="0" fontId="0" fillId="29" borderId="4" applyNumberFormat="0" applyFont="0" applyAlignment="0" applyProtection="0"/>
    <xf numFmtId="0" fontId="50" fillId="19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0" borderId="0" applyNumberFormat="0" applyBorder="0" applyAlignment="0" applyProtection="0"/>
    <xf numFmtId="0" fontId="59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7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 hidden="1" locked="0"/>
    </xf>
    <xf numFmtId="0" fontId="10" fillId="0" borderId="0" xfId="0" applyFont="1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4" fillId="0" borderId="15" xfId="0" applyFont="1" applyBorder="1" applyAlignment="1" applyProtection="1">
      <alignment horizontal="left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vertical="center"/>
      <protection hidden="1" locked="0"/>
    </xf>
    <xf numFmtId="0" fontId="18" fillId="0" borderId="18" xfId="0" applyFont="1" applyBorder="1" applyAlignment="1" applyProtection="1">
      <alignment vertical="center"/>
      <protection hidden="1"/>
    </xf>
    <xf numFmtId="0" fontId="18" fillId="0" borderId="22" xfId="0" applyFont="1" applyBorder="1" applyAlignment="1" applyProtection="1">
      <alignment vertical="center"/>
      <protection hidden="1"/>
    </xf>
    <xf numFmtId="0" fontId="18" fillId="0" borderId="12" xfId="0" applyFont="1" applyFill="1" applyBorder="1" applyAlignment="1" applyProtection="1">
      <alignment vertical="center"/>
      <protection hidden="1"/>
    </xf>
    <xf numFmtId="0" fontId="18" fillId="0" borderId="23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24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8" fillId="0" borderId="17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 wrapText="1"/>
      <protection/>
    </xf>
    <xf numFmtId="0" fontId="10" fillId="0" borderId="11" xfId="0" applyFont="1" applyBorder="1" applyAlignment="1" applyProtection="1">
      <alignment/>
      <protection/>
    </xf>
    <xf numFmtId="0" fontId="12" fillId="0" borderId="26" xfId="0" applyFont="1" applyBorder="1" applyAlignment="1" applyProtection="1">
      <alignment/>
      <protection/>
    </xf>
    <xf numFmtId="0" fontId="12" fillId="0" borderId="27" xfId="0" applyFont="1" applyBorder="1" applyAlignment="1" applyProtection="1">
      <alignment/>
      <protection/>
    </xf>
    <xf numFmtId="0" fontId="15" fillId="0" borderId="27" xfId="0" applyFont="1" applyBorder="1" applyAlignment="1" applyProtection="1">
      <alignment/>
      <protection/>
    </xf>
    <xf numFmtId="0" fontId="12" fillId="0" borderId="27" xfId="0" applyFont="1" applyBorder="1" applyAlignment="1" applyProtection="1">
      <alignment/>
      <protection/>
    </xf>
    <xf numFmtId="0" fontId="19" fillId="0" borderId="27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20" fillId="0" borderId="25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26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15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21" fillId="0" borderId="0" xfId="0" applyFont="1" applyAlignment="1" applyProtection="1">
      <alignment horizontal="center" wrapText="1"/>
      <protection/>
    </xf>
    <xf numFmtId="0" fontId="16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/>
    </xf>
    <xf numFmtId="0" fontId="15" fillId="0" borderId="0" xfId="0" applyFont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18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19" fillId="0" borderId="0" xfId="0" applyFont="1" applyAlignment="1" applyProtection="1">
      <alignment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3" fillId="0" borderId="3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0" fillId="0" borderId="21" xfId="0" applyBorder="1" applyAlignment="1" applyProtection="1">
      <alignment horizont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Fill="1" applyAlignment="1" applyProtection="1">
      <alignment vertical="center"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Alignment="1" applyProtection="1">
      <alignment vertic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10" fillId="0" borderId="20" xfId="0" applyFont="1" applyBorder="1" applyAlignment="1" applyProtection="1">
      <alignment vertical="center"/>
      <protection hidden="1" locked="0"/>
    </xf>
    <xf numFmtId="0" fontId="10" fillId="0" borderId="0" xfId="0" applyFont="1" applyFill="1" applyBorder="1" applyAlignment="1" applyProtection="1">
      <alignment vertical="center"/>
      <protection hidden="1" locked="0"/>
    </xf>
    <xf numFmtId="0" fontId="15" fillId="0" borderId="0" xfId="0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0" fillId="0" borderId="0" xfId="0" applyFont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/>
      <protection hidden="1" locked="0"/>
    </xf>
    <xf numFmtId="0" fontId="10" fillId="0" borderId="37" xfId="0" applyFont="1" applyBorder="1" applyAlignment="1" applyProtection="1">
      <alignment/>
      <protection hidden="1" locked="0"/>
    </xf>
    <xf numFmtId="0" fontId="10" fillId="0" borderId="37" xfId="0" applyFont="1" applyBorder="1" applyAlignment="1" applyProtection="1">
      <alignment vertical="center"/>
      <protection hidden="1" locked="0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18" fillId="0" borderId="22" xfId="0" applyFont="1" applyFill="1" applyBorder="1" applyAlignment="1" applyProtection="1">
      <alignment vertical="center"/>
      <protection hidden="1"/>
    </xf>
    <xf numFmtId="0" fontId="25" fillId="0" borderId="17" xfId="0" applyFont="1" applyBorder="1" applyAlignment="1" applyProtection="1">
      <alignment vertical="top"/>
      <protection/>
    </xf>
    <xf numFmtId="0" fontId="24" fillId="0" borderId="19" xfId="0" applyFont="1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 horizontal="right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39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wrapText="1"/>
      <protection/>
    </xf>
    <xf numFmtId="0" fontId="13" fillId="0" borderId="30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9" fillId="0" borderId="13" xfId="0" applyFont="1" applyBorder="1" applyAlignment="1" applyProtection="1">
      <alignment horizontal="left"/>
      <protection/>
    </xf>
    <xf numFmtId="0" fontId="0" fillId="4" borderId="19" xfId="0" applyFill="1" applyBorder="1" applyAlignment="1" applyProtection="1">
      <alignment/>
      <protection/>
    </xf>
    <xf numFmtId="0" fontId="0" fillId="4" borderId="40" xfId="0" applyFill="1" applyBorder="1" applyAlignment="1" applyProtection="1">
      <alignment/>
      <protection/>
    </xf>
    <xf numFmtId="0" fontId="0" fillId="4" borderId="19" xfId="0" applyFill="1" applyBorder="1" applyAlignment="1" applyProtection="1">
      <alignment vertical="center"/>
      <protection/>
    </xf>
    <xf numFmtId="0" fontId="17" fillId="4" borderId="40" xfId="0" applyFont="1" applyFill="1" applyBorder="1" applyAlignment="1" applyProtection="1">
      <alignment horizontal="center" vertical="center"/>
      <protection locked="0"/>
    </xf>
    <xf numFmtId="0" fontId="10" fillId="4" borderId="18" xfId="0" applyFont="1" applyFill="1" applyBorder="1" applyAlignment="1" applyProtection="1">
      <alignment vertical="center"/>
      <protection/>
    </xf>
    <xf numFmtId="0" fontId="0" fillId="4" borderId="19" xfId="0" applyFill="1" applyBorder="1" applyAlignment="1" applyProtection="1">
      <alignment horizontal="center" vertical="center"/>
      <protection/>
    </xf>
    <xf numFmtId="0" fontId="0" fillId="4" borderId="18" xfId="0" applyFill="1" applyBorder="1" applyAlignment="1" applyProtection="1">
      <alignment vertical="center"/>
      <protection/>
    </xf>
    <xf numFmtId="0" fontId="0" fillId="4" borderId="18" xfId="0" applyFill="1" applyBorder="1" applyAlignment="1" applyProtection="1">
      <alignment/>
      <protection/>
    </xf>
    <xf numFmtId="0" fontId="4" fillId="4" borderId="40" xfId="0" applyFont="1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 applyProtection="1">
      <alignment vertical="center"/>
      <protection/>
    </xf>
    <xf numFmtId="0" fontId="2" fillId="4" borderId="40" xfId="0" applyFont="1" applyFill="1" applyBorder="1" applyAlignment="1" applyProtection="1">
      <alignment horizontal="center"/>
      <protection locked="0"/>
    </xf>
    <xf numFmtId="0" fontId="15" fillId="32" borderId="11" xfId="0" applyFont="1" applyFill="1" applyBorder="1" applyAlignment="1" applyProtection="1">
      <alignment horizontal="center"/>
      <protection/>
    </xf>
    <xf numFmtId="0" fontId="15" fillId="32" borderId="11" xfId="0" applyFont="1" applyFill="1" applyBorder="1" applyAlignment="1">
      <alignment horizontal="center"/>
    </xf>
    <xf numFmtId="0" fontId="15" fillId="32" borderId="38" xfId="0" applyFont="1" applyFill="1" applyBorder="1" applyAlignment="1">
      <alignment horizontal="center"/>
    </xf>
    <xf numFmtId="0" fontId="15" fillId="32" borderId="0" xfId="0" applyFont="1" applyFill="1" applyBorder="1" applyAlignment="1" applyProtection="1">
      <alignment horizontal="center"/>
      <protection/>
    </xf>
    <xf numFmtId="0" fontId="15" fillId="32" borderId="0" xfId="0" applyFont="1" applyFill="1" applyBorder="1" applyAlignment="1">
      <alignment horizontal="center"/>
    </xf>
    <xf numFmtId="0" fontId="15" fillId="32" borderId="20" xfId="0" applyFont="1" applyFill="1" applyBorder="1" applyAlignment="1">
      <alignment horizontal="center"/>
    </xf>
    <xf numFmtId="0" fontId="10" fillId="0" borderId="0" xfId="0" applyFont="1" applyFill="1" applyAlignment="1" applyProtection="1">
      <alignment/>
      <protection hidden="1" locked="0"/>
    </xf>
    <xf numFmtId="0" fontId="0" fillId="0" borderId="19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2" fillId="0" borderId="33" xfId="0" applyFont="1" applyBorder="1" applyAlignment="1" applyProtection="1">
      <alignment horizontal="left"/>
      <protection/>
    </xf>
    <xf numFmtId="0" fontId="9" fillId="4" borderId="17" xfId="0" applyFont="1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2" fillId="0" borderId="13" xfId="0" applyFont="1" applyBorder="1" applyAlignment="1" applyProtection="1">
      <alignment horizontal="left"/>
      <protection/>
    </xf>
    <xf numFmtId="0" fontId="18" fillId="0" borderId="0" xfId="0" applyFont="1" applyAlignment="1" applyProtection="1">
      <alignment/>
      <protection/>
    </xf>
    <xf numFmtId="0" fontId="4" fillId="0" borderId="17" xfId="0" applyFont="1" applyBorder="1" applyAlignment="1" applyProtection="1">
      <alignment horizontal="right" vertical="center"/>
      <protection/>
    </xf>
    <xf numFmtId="0" fontId="0" fillId="0" borderId="18" xfId="0" applyBorder="1" applyAlignment="1" applyProtection="1">
      <alignment vertical="center"/>
      <protection hidden="1" locked="0"/>
    </xf>
    <xf numFmtId="0" fontId="16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right" vertical="center"/>
    </xf>
    <xf numFmtId="0" fontId="4" fillId="0" borderId="26" xfId="0" applyFont="1" applyBorder="1" applyAlignment="1" applyProtection="1">
      <alignment horizontal="right" vertical="center"/>
      <protection/>
    </xf>
    <xf numFmtId="0" fontId="0" fillId="0" borderId="27" xfId="0" applyBorder="1" applyAlignment="1" applyProtection="1">
      <alignment vertical="center"/>
      <protection hidden="1" locked="0"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12" fillId="0" borderId="29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 hidden="1" locked="0"/>
    </xf>
    <xf numFmtId="0" fontId="8" fillId="0" borderId="41" xfId="0" applyFont="1" applyBorder="1" applyAlignment="1" applyProtection="1">
      <alignment horizontal="center" vertical="center"/>
      <protection hidden="1" locked="0"/>
    </xf>
    <xf numFmtId="0" fontId="8" fillId="0" borderId="41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8" fillId="0" borderId="26" xfId="0" applyFont="1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14" fillId="3" borderId="42" xfId="0" applyFont="1" applyFill="1" applyBorder="1" applyAlignment="1" applyProtection="1">
      <alignment vertical="center" textRotation="90"/>
      <protection/>
    </xf>
    <xf numFmtId="0" fontId="14" fillId="3" borderId="43" xfId="0" applyFont="1" applyFill="1" applyBorder="1" applyAlignment="1" applyProtection="1">
      <alignment vertical="center" textRotation="90"/>
      <protection/>
    </xf>
    <xf numFmtId="0" fontId="0" fillId="3" borderId="29" xfId="0" applyFill="1" applyBorder="1" applyAlignment="1" applyProtection="1">
      <alignment textRotation="90"/>
      <protection/>
    </xf>
    <xf numFmtId="0" fontId="14" fillId="33" borderId="42" xfId="0" applyFont="1" applyFill="1" applyBorder="1" applyAlignment="1" applyProtection="1">
      <alignment vertical="center" textRotation="90"/>
      <protection/>
    </xf>
    <xf numFmtId="0" fontId="0" fillId="33" borderId="43" xfId="0" applyFill="1" applyBorder="1" applyAlignment="1" applyProtection="1">
      <alignment/>
      <protection/>
    </xf>
    <xf numFmtId="0" fontId="0" fillId="33" borderId="29" xfId="0" applyFill="1" applyBorder="1" applyAlignment="1" applyProtection="1">
      <alignment/>
      <protection/>
    </xf>
    <xf numFmtId="0" fontId="2" fillId="34" borderId="42" xfId="0" applyFont="1" applyFill="1" applyBorder="1" applyAlignment="1" applyProtection="1">
      <alignment vertical="center" textRotation="90"/>
      <protection/>
    </xf>
    <xf numFmtId="0" fontId="2" fillId="0" borderId="43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/>
      <protection/>
    </xf>
    <xf numFmtId="0" fontId="14" fillId="4" borderId="42" xfId="0" applyFont="1" applyFill="1" applyBorder="1" applyAlignment="1" applyProtection="1">
      <alignment vertical="center" textRotation="90"/>
      <protection/>
    </xf>
    <xf numFmtId="0" fontId="0" fillId="0" borderId="43" xfId="0" applyBorder="1" applyAlignment="1" applyProtection="1">
      <alignment vertical="center" textRotation="90"/>
      <protection/>
    </xf>
    <xf numFmtId="0" fontId="0" fillId="0" borderId="43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14" fillId="35" borderId="42" xfId="0" applyFont="1" applyFill="1" applyBorder="1" applyAlignment="1" applyProtection="1">
      <alignment vertical="center" textRotation="90"/>
      <protection/>
    </xf>
    <xf numFmtId="0" fontId="14" fillId="35" borderId="43" xfId="0" applyFont="1" applyFill="1" applyBorder="1" applyAlignment="1" applyProtection="1">
      <alignment vertical="center" textRotation="90"/>
      <protection/>
    </xf>
    <xf numFmtId="0" fontId="0" fillId="35" borderId="43" xfId="0" applyFill="1" applyBorder="1" applyAlignment="1" applyProtection="1">
      <alignment textRotation="90"/>
      <protection/>
    </xf>
    <xf numFmtId="0" fontId="0" fillId="35" borderId="43" xfId="0" applyFill="1" applyBorder="1" applyAlignment="1" applyProtection="1">
      <alignment/>
      <protection/>
    </xf>
    <xf numFmtId="0" fontId="0" fillId="35" borderId="29" xfId="0" applyFill="1" applyBorder="1" applyAlignment="1" applyProtection="1">
      <alignment/>
      <protection/>
    </xf>
    <xf numFmtId="0" fontId="14" fillId="36" borderId="42" xfId="0" applyFont="1" applyFill="1" applyBorder="1" applyAlignment="1" applyProtection="1">
      <alignment vertical="center" textRotation="90"/>
      <protection/>
    </xf>
    <xf numFmtId="0" fontId="0" fillId="36" borderId="43" xfId="0" applyFill="1" applyBorder="1" applyAlignment="1">
      <alignment/>
    </xf>
    <xf numFmtId="0" fontId="0" fillId="36" borderId="29" xfId="0" applyFill="1" applyBorder="1" applyAlignment="1">
      <alignment/>
    </xf>
    <xf numFmtId="0" fontId="21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18" fillId="4" borderId="22" xfId="0" applyFont="1" applyFill="1" applyBorder="1" applyAlignment="1" applyProtection="1">
      <alignment vertical="center"/>
      <protection locked="0"/>
    </xf>
    <xf numFmtId="0" fontId="0" fillId="4" borderId="18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12" fillId="0" borderId="0" xfId="0" applyFont="1" applyAlignment="1" applyProtection="1">
      <alignment wrapText="1"/>
      <protection/>
    </xf>
    <xf numFmtId="0" fontId="3" fillId="0" borderId="0" xfId="0" applyFont="1" applyAlignment="1">
      <alignment/>
    </xf>
    <xf numFmtId="0" fontId="0" fillId="0" borderId="42" xfId="0" applyFont="1" applyBorder="1" applyAlignment="1" applyProtection="1">
      <alignment horizontal="center" wrapText="1"/>
      <protection/>
    </xf>
    <xf numFmtId="0" fontId="0" fillId="0" borderId="43" xfId="0" applyBorder="1" applyAlignment="1">
      <alignment horizontal="center" wrapText="1"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9" fillId="4" borderId="44" xfId="0" applyFont="1" applyFill="1" applyBorder="1" applyAlignment="1" applyProtection="1">
      <alignment/>
      <protection locked="0"/>
    </xf>
    <xf numFmtId="0" fontId="9" fillId="4" borderId="45" xfId="0" applyFont="1" applyFill="1" applyBorder="1" applyAlignment="1" applyProtection="1">
      <alignment/>
      <protection locked="0"/>
    </xf>
    <xf numFmtId="0" fontId="0" fillId="4" borderId="46" xfId="0" applyFill="1" applyBorder="1" applyAlignment="1">
      <alignment/>
    </xf>
    <xf numFmtId="0" fontId="9" fillId="4" borderId="17" xfId="0" applyFont="1" applyFill="1" applyBorder="1" applyAlignment="1" applyProtection="1">
      <alignment/>
      <protection locked="0"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/>
    </xf>
    <xf numFmtId="49" fontId="9" fillId="4" borderId="17" xfId="0" applyNumberFormat="1" applyFont="1" applyFill="1" applyBorder="1" applyAlignment="1" applyProtection="1">
      <alignment/>
      <protection locked="0"/>
    </xf>
    <xf numFmtId="49" fontId="9" fillId="4" borderId="17" xfId="0" applyNumberFormat="1" applyFont="1" applyFill="1" applyBorder="1" applyAlignment="1" applyProtection="1">
      <alignment horizontal="left"/>
      <protection locked="0"/>
    </xf>
    <xf numFmtId="0" fontId="0" fillId="4" borderId="45" xfId="0" applyFill="1" applyBorder="1" applyAlignment="1" applyProtection="1">
      <alignment/>
      <protection locked="0"/>
    </xf>
    <xf numFmtId="0" fontId="0" fillId="4" borderId="46" xfId="0" applyFill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/>
    </xf>
    <xf numFmtId="0" fontId="18" fillId="4" borderId="47" xfId="0" applyFont="1" applyFill="1" applyBorder="1" applyAlignment="1" applyProtection="1">
      <alignment vertical="top" wrapText="1"/>
      <protection locked="0"/>
    </xf>
    <xf numFmtId="0" fontId="18" fillId="4" borderId="23" xfId="0" applyFont="1" applyFill="1" applyBorder="1" applyAlignment="1">
      <alignment vertical="top" wrapText="1"/>
    </xf>
    <xf numFmtId="0" fontId="18" fillId="4" borderId="32" xfId="0" applyFont="1" applyFill="1" applyBorder="1" applyAlignment="1">
      <alignment vertical="top" wrapText="1"/>
    </xf>
    <xf numFmtId="0" fontId="18" fillId="4" borderId="12" xfId="0" applyFont="1" applyFill="1" applyBorder="1" applyAlignment="1">
      <alignment vertical="top" wrapText="1"/>
    </xf>
    <xf numFmtId="0" fontId="18" fillId="4" borderId="0" xfId="0" applyFont="1" applyFill="1" applyAlignment="1">
      <alignment vertical="top" wrapText="1"/>
    </xf>
    <xf numFmtId="0" fontId="18" fillId="4" borderId="34" xfId="0" applyFont="1" applyFill="1" applyBorder="1" applyAlignment="1">
      <alignment vertical="top" wrapText="1"/>
    </xf>
    <xf numFmtId="0" fontId="18" fillId="4" borderId="48" xfId="0" applyFont="1" applyFill="1" applyBorder="1" applyAlignment="1">
      <alignment vertical="top" wrapText="1"/>
    </xf>
    <xf numFmtId="0" fontId="18" fillId="4" borderId="24" xfId="0" applyFont="1" applyFill="1" applyBorder="1" applyAlignment="1">
      <alignment vertical="top" wrapText="1"/>
    </xf>
    <xf numFmtId="0" fontId="18" fillId="4" borderId="36" xfId="0" applyFont="1" applyFill="1" applyBorder="1" applyAlignment="1">
      <alignment vertical="top" wrapText="1"/>
    </xf>
    <xf numFmtId="0" fontId="15" fillId="4" borderId="17" xfId="0" applyFont="1" applyFill="1" applyBorder="1" applyAlignment="1" applyProtection="1">
      <alignment horizontal="center"/>
      <protection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9" fillId="4" borderId="49" xfId="0" applyFont="1" applyFill="1" applyBorder="1" applyAlignment="1" applyProtection="1">
      <alignment horizontal="center"/>
      <protection locked="0"/>
    </xf>
    <xf numFmtId="0" fontId="0" fillId="4" borderId="41" xfId="0" applyFill="1" applyBorder="1" applyAlignment="1">
      <alignment horizontal="center"/>
    </xf>
    <xf numFmtId="0" fontId="0" fillId="4" borderId="50" xfId="0" applyFill="1" applyBorder="1" applyAlignment="1">
      <alignment horizontal="center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69</xdr:row>
      <xdr:rowOff>0</xdr:rowOff>
    </xdr:from>
    <xdr:to>
      <xdr:col>1</xdr:col>
      <xdr:colOff>381000</xdr:colOff>
      <xdr:row>70</xdr:row>
      <xdr:rowOff>76200</xdr:rowOff>
    </xdr:to>
    <xdr:pic>
      <xdr:nvPicPr>
        <xdr:cNvPr id="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106900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381000</xdr:colOff>
      <xdr:row>70</xdr:row>
      <xdr:rowOff>76200</xdr:rowOff>
    </xdr:to>
    <xdr:pic>
      <xdr:nvPicPr>
        <xdr:cNvPr id="2" name="Picture 25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106900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257175</xdr:colOff>
      <xdr:row>43</xdr:row>
      <xdr:rowOff>76200</xdr:rowOff>
    </xdr:from>
    <xdr:to>
      <xdr:col>7</xdr:col>
      <xdr:colOff>400050</xdr:colOff>
      <xdr:row>43</xdr:row>
      <xdr:rowOff>219075</xdr:rowOff>
    </xdr:to>
    <xdr:sp>
      <xdr:nvSpPr>
        <xdr:cNvPr id="3" name="Rectangle 414"/>
        <xdr:cNvSpPr>
          <a:spLocks/>
        </xdr:cNvSpPr>
      </xdr:nvSpPr>
      <xdr:spPr>
        <a:xfrm>
          <a:off x="5781675" y="10353675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44</xdr:row>
      <xdr:rowOff>76200</xdr:rowOff>
    </xdr:from>
    <xdr:to>
      <xdr:col>7</xdr:col>
      <xdr:colOff>400050</xdr:colOff>
      <xdr:row>44</xdr:row>
      <xdr:rowOff>219075</xdr:rowOff>
    </xdr:to>
    <xdr:sp>
      <xdr:nvSpPr>
        <xdr:cNvPr id="4" name="Rectangle 417"/>
        <xdr:cNvSpPr>
          <a:spLocks/>
        </xdr:cNvSpPr>
      </xdr:nvSpPr>
      <xdr:spPr>
        <a:xfrm>
          <a:off x="5781675" y="10658475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45</xdr:row>
      <xdr:rowOff>76200</xdr:rowOff>
    </xdr:from>
    <xdr:to>
      <xdr:col>7</xdr:col>
      <xdr:colOff>400050</xdr:colOff>
      <xdr:row>45</xdr:row>
      <xdr:rowOff>219075</xdr:rowOff>
    </xdr:to>
    <xdr:sp>
      <xdr:nvSpPr>
        <xdr:cNvPr id="5" name="Rectangle 418"/>
        <xdr:cNvSpPr>
          <a:spLocks/>
        </xdr:cNvSpPr>
      </xdr:nvSpPr>
      <xdr:spPr>
        <a:xfrm>
          <a:off x="5781675" y="10963275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49</xdr:row>
      <xdr:rowOff>76200</xdr:rowOff>
    </xdr:from>
    <xdr:to>
      <xdr:col>7</xdr:col>
      <xdr:colOff>400050</xdr:colOff>
      <xdr:row>49</xdr:row>
      <xdr:rowOff>219075</xdr:rowOff>
    </xdr:to>
    <xdr:sp>
      <xdr:nvSpPr>
        <xdr:cNvPr id="6" name="Rectangle 421"/>
        <xdr:cNvSpPr>
          <a:spLocks/>
        </xdr:cNvSpPr>
      </xdr:nvSpPr>
      <xdr:spPr>
        <a:xfrm>
          <a:off x="5781675" y="12020550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50</xdr:row>
      <xdr:rowOff>76200</xdr:rowOff>
    </xdr:from>
    <xdr:to>
      <xdr:col>7</xdr:col>
      <xdr:colOff>400050</xdr:colOff>
      <xdr:row>50</xdr:row>
      <xdr:rowOff>219075</xdr:rowOff>
    </xdr:to>
    <xdr:sp>
      <xdr:nvSpPr>
        <xdr:cNvPr id="7" name="Rectangle 422"/>
        <xdr:cNvSpPr>
          <a:spLocks/>
        </xdr:cNvSpPr>
      </xdr:nvSpPr>
      <xdr:spPr>
        <a:xfrm>
          <a:off x="5781675" y="12325350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51</xdr:row>
      <xdr:rowOff>76200</xdr:rowOff>
    </xdr:from>
    <xdr:to>
      <xdr:col>7</xdr:col>
      <xdr:colOff>400050</xdr:colOff>
      <xdr:row>51</xdr:row>
      <xdr:rowOff>219075</xdr:rowOff>
    </xdr:to>
    <xdr:sp>
      <xdr:nvSpPr>
        <xdr:cNvPr id="8" name="Rectangle 423"/>
        <xdr:cNvSpPr>
          <a:spLocks/>
        </xdr:cNvSpPr>
      </xdr:nvSpPr>
      <xdr:spPr>
        <a:xfrm>
          <a:off x="5781675" y="12630150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55</xdr:row>
      <xdr:rowOff>76200</xdr:rowOff>
    </xdr:from>
    <xdr:to>
      <xdr:col>7</xdr:col>
      <xdr:colOff>400050</xdr:colOff>
      <xdr:row>55</xdr:row>
      <xdr:rowOff>219075</xdr:rowOff>
    </xdr:to>
    <xdr:sp>
      <xdr:nvSpPr>
        <xdr:cNvPr id="9" name="Rectangle 427"/>
        <xdr:cNvSpPr>
          <a:spLocks/>
        </xdr:cNvSpPr>
      </xdr:nvSpPr>
      <xdr:spPr>
        <a:xfrm>
          <a:off x="5781675" y="13687425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56</xdr:row>
      <xdr:rowOff>76200</xdr:rowOff>
    </xdr:from>
    <xdr:to>
      <xdr:col>7</xdr:col>
      <xdr:colOff>400050</xdr:colOff>
      <xdr:row>56</xdr:row>
      <xdr:rowOff>219075</xdr:rowOff>
    </xdr:to>
    <xdr:sp>
      <xdr:nvSpPr>
        <xdr:cNvPr id="10" name="Rectangle 428"/>
        <xdr:cNvSpPr>
          <a:spLocks/>
        </xdr:cNvSpPr>
      </xdr:nvSpPr>
      <xdr:spPr>
        <a:xfrm>
          <a:off x="5781675" y="13992225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57</xdr:row>
      <xdr:rowOff>76200</xdr:rowOff>
    </xdr:from>
    <xdr:to>
      <xdr:col>7</xdr:col>
      <xdr:colOff>400050</xdr:colOff>
      <xdr:row>57</xdr:row>
      <xdr:rowOff>219075</xdr:rowOff>
    </xdr:to>
    <xdr:sp>
      <xdr:nvSpPr>
        <xdr:cNvPr id="11" name="Rectangle 429"/>
        <xdr:cNvSpPr>
          <a:spLocks/>
        </xdr:cNvSpPr>
      </xdr:nvSpPr>
      <xdr:spPr>
        <a:xfrm>
          <a:off x="5781675" y="14297025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56</xdr:row>
      <xdr:rowOff>76200</xdr:rowOff>
    </xdr:from>
    <xdr:to>
      <xdr:col>7</xdr:col>
      <xdr:colOff>400050</xdr:colOff>
      <xdr:row>56</xdr:row>
      <xdr:rowOff>219075</xdr:rowOff>
    </xdr:to>
    <xdr:sp>
      <xdr:nvSpPr>
        <xdr:cNvPr id="12" name="Rectangle 430"/>
        <xdr:cNvSpPr>
          <a:spLocks/>
        </xdr:cNvSpPr>
      </xdr:nvSpPr>
      <xdr:spPr>
        <a:xfrm>
          <a:off x="5781675" y="13992225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57</xdr:row>
      <xdr:rowOff>76200</xdr:rowOff>
    </xdr:from>
    <xdr:to>
      <xdr:col>7</xdr:col>
      <xdr:colOff>400050</xdr:colOff>
      <xdr:row>57</xdr:row>
      <xdr:rowOff>219075</xdr:rowOff>
    </xdr:to>
    <xdr:sp>
      <xdr:nvSpPr>
        <xdr:cNvPr id="13" name="Rectangle 431"/>
        <xdr:cNvSpPr>
          <a:spLocks/>
        </xdr:cNvSpPr>
      </xdr:nvSpPr>
      <xdr:spPr>
        <a:xfrm>
          <a:off x="5781675" y="14297025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61</xdr:row>
      <xdr:rowOff>76200</xdr:rowOff>
    </xdr:from>
    <xdr:to>
      <xdr:col>7</xdr:col>
      <xdr:colOff>400050</xdr:colOff>
      <xdr:row>61</xdr:row>
      <xdr:rowOff>219075</xdr:rowOff>
    </xdr:to>
    <xdr:sp>
      <xdr:nvSpPr>
        <xdr:cNvPr id="14" name="Rectangle 432"/>
        <xdr:cNvSpPr>
          <a:spLocks/>
        </xdr:cNvSpPr>
      </xdr:nvSpPr>
      <xdr:spPr>
        <a:xfrm>
          <a:off x="5781675" y="15354300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63</xdr:row>
      <xdr:rowOff>76200</xdr:rowOff>
    </xdr:from>
    <xdr:to>
      <xdr:col>7</xdr:col>
      <xdr:colOff>400050</xdr:colOff>
      <xdr:row>63</xdr:row>
      <xdr:rowOff>219075</xdr:rowOff>
    </xdr:to>
    <xdr:sp>
      <xdr:nvSpPr>
        <xdr:cNvPr id="15" name="Rectangle 434"/>
        <xdr:cNvSpPr>
          <a:spLocks/>
        </xdr:cNvSpPr>
      </xdr:nvSpPr>
      <xdr:spPr>
        <a:xfrm>
          <a:off x="5781675" y="15963900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63</xdr:row>
      <xdr:rowOff>76200</xdr:rowOff>
    </xdr:from>
    <xdr:to>
      <xdr:col>7</xdr:col>
      <xdr:colOff>400050</xdr:colOff>
      <xdr:row>63</xdr:row>
      <xdr:rowOff>219075</xdr:rowOff>
    </xdr:to>
    <xdr:sp>
      <xdr:nvSpPr>
        <xdr:cNvPr id="16" name="Rectangle 436"/>
        <xdr:cNvSpPr>
          <a:spLocks/>
        </xdr:cNvSpPr>
      </xdr:nvSpPr>
      <xdr:spPr>
        <a:xfrm>
          <a:off x="5781675" y="15963900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381000</xdr:colOff>
      <xdr:row>71</xdr:row>
      <xdr:rowOff>76200</xdr:rowOff>
    </xdr:to>
    <xdr:pic>
      <xdr:nvPicPr>
        <xdr:cNvPr id="17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221200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381000</xdr:colOff>
      <xdr:row>71</xdr:row>
      <xdr:rowOff>76200</xdr:rowOff>
    </xdr:to>
    <xdr:pic>
      <xdr:nvPicPr>
        <xdr:cNvPr id="18" name="Picture 25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221200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257175</xdr:colOff>
      <xdr:row>62</xdr:row>
      <xdr:rowOff>76200</xdr:rowOff>
    </xdr:from>
    <xdr:to>
      <xdr:col>7</xdr:col>
      <xdr:colOff>400050</xdr:colOff>
      <xdr:row>62</xdr:row>
      <xdr:rowOff>219075</xdr:rowOff>
    </xdr:to>
    <xdr:sp>
      <xdr:nvSpPr>
        <xdr:cNvPr id="19" name="Rectangle 434"/>
        <xdr:cNvSpPr>
          <a:spLocks/>
        </xdr:cNvSpPr>
      </xdr:nvSpPr>
      <xdr:spPr>
        <a:xfrm>
          <a:off x="5781675" y="15659100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62</xdr:row>
      <xdr:rowOff>76200</xdr:rowOff>
    </xdr:from>
    <xdr:to>
      <xdr:col>7</xdr:col>
      <xdr:colOff>400050</xdr:colOff>
      <xdr:row>62</xdr:row>
      <xdr:rowOff>219075</xdr:rowOff>
    </xdr:to>
    <xdr:sp>
      <xdr:nvSpPr>
        <xdr:cNvPr id="20" name="Rectangle 436"/>
        <xdr:cNvSpPr>
          <a:spLocks/>
        </xdr:cNvSpPr>
      </xdr:nvSpPr>
      <xdr:spPr>
        <a:xfrm>
          <a:off x="5781675" y="15659100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E97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57421875" style="65" customWidth="1"/>
    <col min="2" max="2" width="9.140625" style="65" customWidth="1"/>
    <col min="3" max="3" width="20.28125" style="65" customWidth="1"/>
    <col min="4" max="4" width="4.140625" style="65" customWidth="1"/>
    <col min="5" max="5" width="40.7109375" style="65" customWidth="1"/>
    <col min="6" max="6" width="8.140625" style="65" hidden="1" customWidth="1"/>
    <col min="7" max="7" width="3.00390625" style="65" customWidth="1"/>
    <col min="8" max="8" width="11.57421875" style="65" customWidth="1"/>
    <col min="9" max="9" width="12.57421875" style="65" customWidth="1"/>
    <col min="10" max="10" width="3.00390625" style="65" customWidth="1"/>
    <col min="11" max="11" width="5.57421875" style="66" customWidth="1"/>
    <col min="12" max="12" width="7.8515625" style="65" customWidth="1"/>
    <col min="13" max="13" width="8.00390625" style="65" customWidth="1"/>
    <col min="14" max="14" width="3.00390625" style="88" customWidth="1"/>
    <col min="15" max="17" width="7.28125" style="70" customWidth="1"/>
    <col min="18" max="18" width="11.7109375" style="71" customWidth="1"/>
    <col min="19" max="19" width="5.7109375" style="72" customWidth="1"/>
    <col min="20" max="20" width="4.7109375" style="73" customWidth="1"/>
    <col min="21" max="24" width="0.85546875" style="73" customWidth="1"/>
    <col min="25" max="25" width="0.85546875" style="74" customWidth="1"/>
    <col min="26" max="26" width="4.7109375" style="73" customWidth="1"/>
    <col min="27" max="27" width="0.85546875" style="37" customWidth="1"/>
    <col min="28" max="28" width="8.28125" style="75" customWidth="1"/>
    <col min="29" max="29" width="0.85546875" style="37" customWidth="1"/>
    <col min="30" max="30" width="12.7109375" style="76" customWidth="1"/>
    <col min="31" max="31" width="8.7109375" style="66" customWidth="1"/>
    <col min="32" max="16384" width="9.140625" style="65" customWidth="1"/>
  </cols>
  <sheetData>
    <row r="1" spans="13:16" ht="7.5" customHeight="1" thickBot="1">
      <c r="M1" s="67"/>
      <c r="N1" s="68"/>
      <c r="O1" s="69"/>
      <c r="P1" s="69"/>
    </row>
    <row r="2" spans="1:30" ht="18.75" customHeight="1" thickBot="1">
      <c r="A2" s="286" t="s">
        <v>21</v>
      </c>
      <c r="B2" s="1" t="s">
        <v>7</v>
      </c>
      <c r="C2" s="319" t="s">
        <v>31</v>
      </c>
      <c r="D2" s="327"/>
      <c r="E2" s="328"/>
      <c r="F2" s="2"/>
      <c r="G2" s="329" t="s">
        <v>8</v>
      </c>
      <c r="H2" s="329"/>
      <c r="I2" s="319" t="s">
        <v>32</v>
      </c>
      <c r="J2" s="320"/>
      <c r="K2" s="320"/>
      <c r="L2" s="320"/>
      <c r="M2" s="321"/>
      <c r="N2" s="77"/>
      <c r="O2" s="243"/>
      <c r="P2" s="244" t="s">
        <v>92</v>
      </c>
      <c r="Q2" s="245"/>
      <c r="S2" s="78"/>
      <c r="T2" s="79" t="s">
        <v>57</v>
      </c>
      <c r="U2" s="79"/>
      <c r="V2" s="79"/>
      <c r="W2" s="79"/>
      <c r="X2" s="79"/>
      <c r="Y2" s="80"/>
      <c r="Z2" s="81"/>
      <c r="AA2" s="228"/>
      <c r="AB2" s="82"/>
      <c r="AC2" s="83"/>
      <c r="AD2" s="84"/>
    </row>
    <row r="3" spans="1:19" ht="21" customHeight="1">
      <c r="A3" s="287"/>
      <c r="B3" s="6" t="s">
        <v>11</v>
      </c>
      <c r="C3" s="322" t="s">
        <v>33</v>
      </c>
      <c r="D3" s="323"/>
      <c r="E3" s="324"/>
      <c r="F3" s="7"/>
      <c r="G3" s="7" t="s">
        <v>9</v>
      </c>
      <c r="H3" s="7"/>
      <c r="I3" s="326" t="s">
        <v>35</v>
      </c>
      <c r="J3" s="323"/>
      <c r="K3" s="324"/>
      <c r="M3" s="8"/>
      <c r="O3" s="246"/>
      <c r="P3" s="247" t="s">
        <v>93</v>
      </c>
      <c r="Q3" s="248"/>
      <c r="R3" s="90"/>
      <c r="S3" s="91"/>
    </row>
    <row r="4" spans="1:19" ht="21" customHeight="1">
      <c r="A4" s="287"/>
      <c r="B4" s="6" t="s">
        <v>37</v>
      </c>
      <c r="C4" s="85"/>
      <c r="D4" s="325" t="s">
        <v>34</v>
      </c>
      <c r="E4" s="324"/>
      <c r="F4" s="7"/>
      <c r="G4" s="8"/>
      <c r="H4" s="92"/>
      <c r="I4" s="92"/>
      <c r="J4" s="87"/>
      <c r="K4" s="69"/>
      <c r="L4" s="9"/>
      <c r="M4" s="8"/>
      <c r="N4" s="93"/>
      <c r="O4" s="69"/>
      <c r="P4" s="87"/>
      <c r="Q4" s="89"/>
      <c r="R4" s="90"/>
      <c r="S4" s="91"/>
    </row>
    <row r="5" spans="1:19" ht="21" customHeight="1">
      <c r="A5" s="287"/>
      <c r="B5" s="7" t="s">
        <v>40</v>
      </c>
      <c r="C5" s="85"/>
      <c r="D5" s="85"/>
      <c r="E5" s="86"/>
      <c r="F5" s="7"/>
      <c r="G5" s="8"/>
      <c r="H5" s="93"/>
      <c r="I5" s="69"/>
      <c r="J5" s="87"/>
      <c r="K5" s="94">
        <v>1</v>
      </c>
      <c r="L5" s="90">
        <f>IF(AND(L6&gt;0,L6&lt;4),"","NON VALIDO")</f>
      </c>
      <c r="M5" s="8"/>
      <c r="N5" s="87" t="s">
        <v>102</v>
      </c>
      <c r="O5" s="279"/>
      <c r="P5" s="87" t="s">
        <v>103</v>
      </c>
      <c r="Q5" s="89"/>
      <c r="R5" s="90"/>
      <c r="S5" s="91"/>
    </row>
    <row r="6" spans="1:30" ht="23.25" customHeight="1">
      <c r="A6" s="287"/>
      <c r="B6" s="6" t="s">
        <v>95</v>
      </c>
      <c r="C6" s="67"/>
      <c r="E6" s="253" t="s">
        <v>94</v>
      </c>
      <c r="F6" s="254"/>
      <c r="G6" s="252"/>
      <c r="H6" s="36" t="s">
        <v>91</v>
      </c>
      <c r="I6" s="36"/>
      <c r="J6" s="95"/>
      <c r="K6" s="96"/>
      <c r="L6" s="242">
        <v>1</v>
      </c>
      <c r="M6" s="8"/>
      <c r="N6" s="339"/>
      <c r="O6" s="340"/>
      <c r="P6" s="341"/>
      <c r="Q6" s="89"/>
      <c r="R6" s="97">
        <f>L6</f>
        <v>1</v>
      </c>
      <c r="S6" s="74" t="b">
        <f>IF(T6=2,TRUE,IF(R6&lt;3,FALSE,TRUE))</f>
        <v>1</v>
      </c>
      <c r="T6" s="192">
        <v>2</v>
      </c>
      <c r="U6" s="192"/>
      <c r="V6" s="192"/>
      <c r="W6" s="192"/>
      <c r="X6" s="192"/>
      <c r="Y6" s="306" t="str">
        <f>IF(T6=2,"IN CORSO",IF(R6&lt;3,"ERRORE FUORI CORSO","FUORI CORSO"))</f>
        <v>IN CORSO</v>
      </c>
      <c r="Z6" s="307"/>
      <c r="AA6" s="307"/>
      <c r="AB6" s="307"/>
      <c r="AC6" s="307"/>
      <c r="AD6" s="307"/>
    </row>
    <row r="7" spans="1:27" ht="8.25" customHeight="1" thickBot="1">
      <c r="A7" s="288"/>
      <c r="B7" s="10"/>
      <c r="C7" s="314"/>
      <c r="D7" s="315"/>
      <c r="E7" s="315"/>
      <c r="F7" s="315"/>
      <c r="G7" s="315"/>
      <c r="H7" s="315"/>
      <c r="I7" s="67"/>
      <c r="J7" s="67"/>
      <c r="K7" s="87"/>
      <c r="L7" s="229"/>
      <c r="M7" s="67"/>
      <c r="N7" s="316"/>
      <c r="O7" s="316"/>
      <c r="P7" s="69"/>
      <c r="Q7" s="89"/>
      <c r="Z7" s="72"/>
      <c r="AA7" s="99"/>
    </row>
    <row r="8" spans="9:27" ht="12.75">
      <c r="I8" s="230"/>
      <c r="J8" s="67"/>
      <c r="K8" s="87"/>
      <c r="L8" s="67"/>
      <c r="M8" s="67"/>
      <c r="N8" s="68"/>
      <c r="O8" s="69"/>
      <c r="P8" s="69"/>
      <c r="Q8" s="89"/>
      <c r="R8" s="317" t="s">
        <v>26</v>
      </c>
      <c r="S8" s="318"/>
      <c r="T8" s="318"/>
      <c r="U8" s="318"/>
      <c r="V8" s="318"/>
      <c r="W8" s="318"/>
      <c r="X8" s="318"/>
      <c r="Y8" s="318"/>
      <c r="Z8" s="72">
        <f>IF(T6=1,18,18)</f>
        <v>18</v>
      </c>
      <c r="AA8" s="72"/>
    </row>
    <row r="9" spans="2:19" ht="25.5" customHeight="1" thickBot="1">
      <c r="B9" s="173" t="s">
        <v>66</v>
      </c>
      <c r="C9" s="100"/>
      <c r="D9" s="100"/>
      <c r="E9" s="100"/>
      <c r="I9" s="255" t="s">
        <v>97</v>
      </c>
      <c r="J9" s="231"/>
      <c r="K9" s="15"/>
      <c r="L9" s="11"/>
      <c r="M9" s="11"/>
      <c r="N9" s="342" t="s">
        <v>94</v>
      </c>
      <c r="O9" s="343"/>
      <c r="P9" s="344"/>
      <c r="Q9" s="174"/>
      <c r="S9" s="99"/>
    </row>
    <row r="10" ht="25.5" customHeight="1" thickBot="1">
      <c r="B10" s="202" t="s">
        <v>90</v>
      </c>
    </row>
    <row r="11" spans="2:17" ht="15.75" customHeight="1" thickBot="1">
      <c r="B11" s="101" t="s">
        <v>29</v>
      </c>
      <c r="C11" s="101"/>
      <c r="O11" s="102"/>
      <c r="P11" s="103" t="s">
        <v>15</v>
      </c>
      <c r="Q11" s="104"/>
    </row>
    <row r="12" spans="1:31" s="107" customFormat="1" ht="31.5" customHeight="1">
      <c r="A12" s="105"/>
      <c r="B12" s="105"/>
      <c r="C12" s="105"/>
      <c r="D12" s="105"/>
      <c r="E12" s="105"/>
      <c r="F12" s="105"/>
      <c r="G12" s="105"/>
      <c r="H12" s="106" t="s">
        <v>56</v>
      </c>
      <c r="I12" s="106" t="s">
        <v>96</v>
      </c>
      <c r="K12" s="106" t="s">
        <v>2</v>
      </c>
      <c r="L12" s="108" t="s">
        <v>10</v>
      </c>
      <c r="M12" s="108" t="s">
        <v>28</v>
      </c>
      <c r="N12" s="109"/>
      <c r="O12" s="40" t="s">
        <v>12</v>
      </c>
      <c r="P12" s="41" t="s">
        <v>13</v>
      </c>
      <c r="Q12" s="42" t="s">
        <v>14</v>
      </c>
      <c r="R12" s="71"/>
      <c r="S12" s="72"/>
      <c r="T12" s="39" t="s">
        <v>17</v>
      </c>
      <c r="U12" s="39"/>
      <c r="V12" s="39"/>
      <c r="W12" s="39"/>
      <c r="X12" s="39"/>
      <c r="Y12" s="74"/>
      <c r="Z12" s="110" t="s">
        <v>20</v>
      </c>
      <c r="AA12" s="99"/>
      <c r="AB12" s="111" t="s">
        <v>36</v>
      </c>
      <c r="AC12" s="98"/>
      <c r="AD12" s="112" t="s">
        <v>38</v>
      </c>
      <c r="AE12" s="113" t="s">
        <v>24</v>
      </c>
    </row>
    <row r="13" spans="9:24" ht="13.5" thickBot="1">
      <c r="I13" s="67"/>
      <c r="J13" s="67"/>
      <c r="L13" s="70"/>
      <c r="O13" s="21"/>
      <c r="P13" s="22"/>
      <c r="Q13" s="23"/>
      <c r="T13" s="97"/>
      <c r="U13" s="97"/>
      <c r="V13" s="97"/>
      <c r="W13" s="97"/>
      <c r="X13" s="97"/>
    </row>
    <row r="14" spans="1:31" ht="24" customHeight="1">
      <c r="A14" s="289" t="s">
        <v>22</v>
      </c>
      <c r="B14" s="51" t="s">
        <v>45</v>
      </c>
      <c r="C14" s="114"/>
      <c r="D14" s="114"/>
      <c r="E14" s="114"/>
      <c r="F14" s="115"/>
      <c r="G14" s="241"/>
      <c r="H14" s="238"/>
      <c r="I14" s="234"/>
      <c r="J14" s="4">
        <v>2</v>
      </c>
      <c r="K14" s="43">
        <v>12</v>
      </c>
      <c r="L14" s="240"/>
      <c r="M14" s="61">
        <v>1</v>
      </c>
      <c r="N14" s="50"/>
      <c r="O14" s="24">
        <f aca="true" t="shared" si="0" ref="O14:O29">IF(L14=1,K14,0)</f>
        <v>0</v>
      </c>
      <c r="P14" s="25">
        <f aca="true" t="shared" si="1" ref="P14:P29">IF(L14=2,K14,0)</f>
        <v>0</v>
      </c>
      <c r="Q14" s="26">
        <f aca="true" t="shared" si="2" ref="Q14:Q29">IF(L14=3,K14,0)</f>
        <v>0</v>
      </c>
      <c r="R14" s="216" t="str">
        <f>IF(OR(Y14,X14,W14),"ANNO ?",IF(T14&lt;&gt;"","ANTICIPO",""))</f>
        <v>ANNO ?</v>
      </c>
      <c r="S14" s="165"/>
      <c r="T14" s="61">
        <f>IF(AND(W14=FALSE,Y14=FALSE,M14-L14=1,J14=2),K14,"")</f>
      </c>
      <c r="U14" s="61"/>
      <c r="V14" s="61"/>
      <c r="W14" s="61" t="b">
        <f>IF(AND(J14=2,L14&lt;$L$6),TRUE,FALSE)</f>
        <v>1</v>
      </c>
      <c r="X14" s="61" t="b">
        <f>IF(AND(J14=1,L14&gt;$L$6-$T$6+1),TRUE,FALSE)</f>
        <v>0</v>
      </c>
      <c r="Y14" s="220" t="b">
        <f>IF(AND(L14&lt;4,L14&gt;0),FALSE,TRUE)</f>
        <v>1</v>
      </c>
      <c r="Z14" s="61">
        <f>IF(R14="ANTICIPO",1,"")</f>
      </c>
      <c r="AA14" s="221" t="b">
        <f>AND(J14=1,Y14=FALSE,L14&lt;$L$6,L14&lt;M14)</f>
        <v>0</v>
      </c>
      <c r="AB14" s="222">
        <f>IF(AA14,1,"")</f>
      </c>
      <c r="AC14" s="223" t="b">
        <f>AND(Y14=FALSE,L14&lt;M14-1)</f>
        <v>0</v>
      </c>
      <c r="AD14" s="166">
        <f>IF(AC14,"NON CONSENTITO","")</f>
      </c>
      <c r="AE14" s="117">
        <f>IF(AND(J14=1,Y14=FALSE,L14=$L$6,$T$6=1),K14,"")</f>
      </c>
    </row>
    <row r="15" spans="1:31" ht="24" customHeight="1">
      <c r="A15" s="290"/>
      <c r="B15" s="52" t="s">
        <v>1</v>
      </c>
      <c r="C15" s="114"/>
      <c r="D15" s="114"/>
      <c r="E15" s="114"/>
      <c r="F15" s="115"/>
      <c r="G15" s="241"/>
      <c r="H15" s="238"/>
      <c r="I15" s="234"/>
      <c r="J15" s="4">
        <v>2</v>
      </c>
      <c r="K15" s="43">
        <v>6</v>
      </c>
      <c r="L15" s="240"/>
      <c r="M15" s="61">
        <v>1</v>
      </c>
      <c r="N15" s="50"/>
      <c r="O15" s="24">
        <f t="shared" si="0"/>
        <v>0</v>
      </c>
      <c r="P15" s="25">
        <f t="shared" si="1"/>
        <v>0</v>
      </c>
      <c r="Q15" s="26">
        <f t="shared" si="2"/>
        <v>0</v>
      </c>
      <c r="R15" s="216" t="str">
        <f aca="true" t="shared" si="3" ref="R15:R26">IF(OR(Y15,X15,W15),"ANNO ?",IF(T15&lt;&gt;"","ANTICIPO",""))</f>
        <v>ANNO ?</v>
      </c>
      <c r="S15" s="165"/>
      <c r="T15" s="61">
        <f aca="true" t="shared" si="4" ref="T15:T26">IF(AND(W15=FALSE,Y15=FALSE,M15-L15=1,J15=2),K15,"")</f>
      </c>
      <c r="U15" s="61"/>
      <c r="V15" s="61"/>
      <c r="W15" s="61" t="b">
        <f aca="true" t="shared" si="5" ref="W15:W26">IF(AND(J15=2,L15&lt;$L$6),TRUE,FALSE)</f>
        <v>1</v>
      </c>
      <c r="X15" s="61" t="b">
        <f aca="true" t="shared" si="6" ref="X15:X29">IF(AND(J15=1,L15&gt;$L$6-$T$6+1),TRUE,FALSE)</f>
        <v>0</v>
      </c>
      <c r="Y15" s="220" t="b">
        <f aca="true" t="shared" si="7" ref="Y15:Y26">IF(AND(L15&lt;4,L15&gt;0),FALSE,TRUE)</f>
        <v>1</v>
      </c>
      <c r="Z15" s="61">
        <f aca="true" t="shared" si="8" ref="Z15:Z26">IF(R15="ANTICIPO",1,"")</f>
      </c>
      <c r="AA15" s="221" t="b">
        <f aca="true" t="shared" si="9" ref="AA15:AA29">AND(J15=1,Y15=FALSE,L15&lt;$L$6,L15&lt;M15)</f>
        <v>0</v>
      </c>
      <c r="AB15" s="222">
        <f aca="true" t="shared" si="10" ref="AB15:AB29">IF(AA15,1,"")</f>
      </c>
      <c r="AC15" s="223" t="b">
        <f aca="true" t="shared" si="11" ref="AC15:AC26">AND(Y15=FALSE,L15&lt;M15-1)</f>
        <v>0</v>
      </c>
      <c r="AD15" s="166">
        <f aca="true" t="shared" si="12" ref="AD15:AD29">IF(AC15,"NON CONSENTITO","")</f>
      </c>
      <c r="AE15" s="117">
        <f aca="true" t="shared" si="13" ref="AE15:AE29">IF(AND(J15=1,Y15=FALSE,L15=$L$6,$T$6=1),K15,"")</f>
      </c>
    </row>
    <row r="16" spans="1:31" ht="24" customHeight="1">
      <c r="A16" s="290"/>
      <c r="B16" s="52" t="s">
        <v>104</v>
      </c>
      <c r="C16" s="114"/>
      <c r="D16" s="114"/>
      <c r="E16" s="114"/>
      <c r="F16" s="115"/>
      <c r="G16" s="241"/>
      <c r="H16" s="238"/>
      <c r="I16" s="234"/>
      <c r="J16" s="4">
        <v>2</v>
      </c>
      <c r="K16" s="43">
        <v>12</v>
      </c>
      <c r="L16" s="240"/>
      <c r="M16" s="61">
        <v>1</v>
      </c>
      <c r="N16" s="50"/>
      <c r="O16" s="24">
        <f t="shared" si="0"/>
        <v>0</v>
      </c>
      <c r="P16" s="25">
        <f t="shared" si="1"/>
        <v>0</v>
      </c>
      <c r="Q16" s="26">
        <f t="shared" si="2"/>
        <v>0</v>
      </c>
      <c r="R16" s="216" t="str">
        <f t="shared" si="3"/>
        <v>ANNO ?</v>
      </c>
      <c r="S16" s="165"/>
      <c r="T16" s="61">
        <f t="shared" si="4"/>
      </c>
      <c r="U16" s="61"/>
      <c r="V16" s="61"/>
      <c r="W16" s="61" t="b">
        <f t="shared" si="5"/>
        <v>1</v>
      </c>
      <c r="X16" s="61" t="b">
        <f t="shared" si="6"/>
        <v>0</v>
      </c>
      <c r="Y16" s="220" t="b">
        <f t="shared" si="7"/>
        <v>1</v>
      </c>
      <c r="Z16" s="61">
        <f t="shared" si="8"/>
      </c>
      <c r="AA16" s="221" t="b">
        <f t="shared" si="9"/>
        <v>0</v>
      </c>
      <c r="AB16" s="222">
        <f t="shared" si="10"/>
      </c>
      <c r="AC16" s="223" t="b">
        <f t="shared" si="11"/>
        <v>0</v>
      </c>
      <c r="AD16" s="166">
        <f t="shared" si="12"/>
      </c>
      <c r="AE16" s="117">
        <f t="shared" si="13"/>
      </c>
    </row>
    <row r="17" spans="1:31" ht="24" customHeight="1">
      <c r="A17" s="290"/>
      <c r="B17" s="52" t="s">
        <v>46</v>
      </c>
      <c r="C17" s="114"/>
      <c r="D17" s="114"/>
      <c r="E17" s="114"/>
      <c r="F17" s="115"/>
      <c r="G17" s="241"/>
      <c r="H17" s="238"/>
      <c r="I17" s="234"/>
      <c r="J17" s="4">
        <v>2</v>
      </c>
      <c r="K17" s="43">
        <v>12</v>
      </c>
      <c r="L17" s="240"/>
      <c r="M17" s="61">
        <v>1</v>
      </c>
      <c r="N17" s="50"/>
      <c r="O17" s="24">
        <f t="shared" si="0"/>
        <v>0</v>
      </c>
      <c r="P17" s="25">
        <f t="shared" si="1"/>
        <v>0</v>
      </c>
      <c r="Q17" s="26">
        <f t="shared" si="2"/>
        <v>0</v>
      </c>
      <c r="R17" s="216" t="str">
        <f t="shared" si="3"/>
        <v>ANNO ?</v>
      </c>
      <c r="S17" s="165"/>
      <c r="T17" s="61">
        <f t="shared" si="4"/>
      </c>
      <c r="U17" s="61"/>
      <c r="V17" s="61"/>
      <c r="W17" s="61" t="b">
        <f t="shared" si="5"/>
        <v>1</v>
      </c>
      <c r="X17" s="61" t="b">
        <f t="shared" si="6"/>
        <v>0</v>
      </c>
      <c r="Y17" s="220" t="b">
        <f t="shared" si="7"/>
        <v>1</v>
      </c>
      <c r="Z17" s="61">
        <f t="shared" si="8"/>
      </c>
      <c r="AA17" s="221" t="b">
        <f t="shared" si="9"/>
        <v>0</v>
      </c>
      <c r="AB17" s="222">
        <f t="shared" si="10"/>
      </c>
      <c r="AC17" s="223" t="b">
        <f t="shared" si="11"/>
        <v>0</v>
      </c>
      <c r="AD17" s="166">
        <f t="shared" si="12"/>
      </c>
      <c r="AE17" s="117">
        <f t="shared" si="13"/>
      </c>
    </row>
    <row r="18" spans="1:31" ht="24" customHeight="1">
      <c r="A18" s="290"/>
      <c r="B18" s="198" t="s">
        <v>67</v>
      </c>
      <c r="C18" s="114"/>
      <c r="D18" s="114"/>
      <c r="E18" s="114"/>
      <c r="F18" s="115"/>
      <c r="G18" s="241"/>
      <c r="H18" s="238"/>
      <c r="I18" s="234"/>
      <c r="J18" s="4">
        <v>2</v>
      </c>
      <c r="K18" s="43">
        <v>12</v>
      </c>
      <c r="L18" s="240"/>
      <c r="M18" s="61">
        <v>1</v>
      </c>
      <c r="N18" s="50"/>
      <c r="O18" s="24">
        <f t="shared" si="0"/>
        <v>0</v>
      </c>
      <c r="P18" s="25">
        <f t="shared" si="1"/>
        <v>0</v>
      </c>
      <c r="Q18" s="26">
        <f t="shared" si="2"/>
        <v>0</v>
      </c>
      <c r="R18" s="216" t="str">
        <f t="shared" si="3"/>
        <v>ANNO ?</v>
      </c>
      <c r="S18" s="165"/>
      <c r="T18" s="61">
        <f t="shared" si="4"/>
      </c>
      <c r="U18" s="61"/>
      <c r="V18" s="61"/>
      <c r="W18" s="61" t="b">
        <f t="shared" si="5"/>
        <v>1</v>
      </c>
      <c r="X18" s="61" t="b">
        <f t="shared" si="6"/>
        <v>0</v>
      </c>
      <c r="Y18" s="220" t="b">
        <f t="shared" si="7"/>
        <v>1</v>
      </c>
      <c r="Z18" s="61">
        <f t="shared" si="8"/>
      </c>
      <c r="AA18" s="221" t="b">
        <f t="shared" si="9"/>
        <v>0</v>
      </c>
      <c r="AB18" s="222">
        <f t="shared" si="10"/>
      </c>
      <c r="AC18" s="223" t="b">
        <f t="shared" si="11"/>
        <v>0</v>
      </c>
      <c r="AD18" s="166">
        <f t="shared" si="12"/>
      </c>
      <c r="AE18" s="117">
        <f t="shared" si="13"/>
      </c>
    </row>
    <row r="19" spans="1:31" ht="24" customHeight="1">
      <c r="A19" s="290"/>
      <c r="B19" s="53" t="s">
        <v>47</v>
      </c>
      <c r="C19" s="114"/>
      <c r="D19" s="114"/>
      <c r="E19" s="114"/>
      <c r="F19" s="115"/>
      <c r="G19" s="241"/>
      <c r="H19" s="238"/>
      <c r="I19" s="234"/>
      <c r="J19" s="4">
        <v>2</v>
      </c>
      <c r="K19" s="43">
        <v>6</v>
      </c>
      <c r="L19" s="240"/>
      <c r="M19" s="61">
        <v>1</v>
      </c>
      <c r="N19" s="50"/>
      <c r="O19" s="24">
        <f t="shared" si="0"/>
        <v>0</v>
      </c>
      <c r="P19" s="25">
        <f t="shared" si="1"/>
        <v>0</v>
      </c>
      <c r="Q19" s="26">
        <f t="shared" si="2"/>
        <v>0</v>
      </c>
      <c r="R19" s="216" t="str">
        <f t="shared" si="3"/>
        <v>ANNO ?</v>
      </c>
      <c r="S19" s="165"/>
      <c r="T19" s="61">
        <f t="shared" si="4"/>
      </c>
      <c r="U19" s="61"/>
      <c r="V19" s="61"/>
      <c r="W19" s="61" t="b">
        <f t="shared" si="5"/>
        <v>1</v>
      </c>
      <c r="X19" s="61" t="b">
        <f t="shared" si="6"/>
        <v>0</v>
      </c>
      <c r="Y19" s="220" t="b">
        <f t="shared" si="7"/>
        <v>1</v>
      </c>
      <c r="Z19" s="61">
        <f t="shared" si="8"/>
      </c>
      <c r="AA19" s="221" t="b">
        <f t="shared" si="9"/>
        <v>0</v>
      </c>
      <c r="AB19" s="222">
        <f t="shared" si="10"/>
      </c>
      <c r="AC19" s="223" t="b">
        <f t="shared" si="11"/>
        <v>0</v>
      </c>
      <c r="AD19" s="166">
        <f t="shared" si="12"/>
      </c>
      <c r="AE19" s="117">
        <f t="shared" si="13"/>
      </c>
    </row>
    <row r="20" spans="1:31" ht="24" customHeight="1">
      <c r="A20" s="290"/>
      <c r="B20" s="52" t="s">
        <v>48</v>
      </c>
      <c r="C20" s="114"/>
      <c r="D20" s="114"/>
      <c r="E20" s="114"/>
      <c r="F20" s="115"/>
      <c r="G20" s="241"/>
      <c r="H20" s="238"/>
      <c r="I20" s="234"/>
      <c r="J20" s="4">
        <v>2</v>
      </c>
      <c r="K20" s="43">
        <v>9</v>
      </c>
      <c r="L20" s="240"/>
      <c r="M20" s="61">
        <v>2</v>
      </c>
      <c r="N20" s="50"/>
      <c r="O20" s="24">
        <f t="shared" si="0"/>
        <v>0</v>
      </c>
      <c r="P20" s="25">
        <f t="shared" si="1"/>
        <v>0</v>
      </c>
      <c r="Q20" s="26">
        <f t="shared" si="2"/>
        <v>0</v>
      </c>
      <c r="R20" s="216" t="str">
        <f t="shared" si="3"/>
        <v>ANNO ?</v>
      </c>
      <c r="S20" s="165"/>
      <c r="T20" s="61">
        <f t="shared" si="4"/>
      </c>
      <c r="U20" s="61"/>
      <c r="V20" s="61"/>
      <c r="W20" s="61" t="b">
        <f t="shared" si="5"/>
        <v>1</v>
      </c>
      <c r="X20" s="61" t="b">
        <f t="shared" si="6"/>
        <v>0</v>
      </c>
      <c r="Y20" s="220" t="b">
        <f t="shared" si="7"/>
        <v>1</v>
      </c>
      <c r="Z20" s="61">
        <f t="shared" si="8"/>
      </c>
      <c r="AA20" s="221" t="b">
        <f t="shared" si="9"/>
        <v>0</v>
      </c>
      <c r="AB20" s="222">
        <f t="shared" si="10"/>
      </c>
      <c r="AC20" s="223" t="b">
        <f t="shared" si="11"/>
        <v>0</v>
      </c>
      <c r="AD20" s="166">
        <f t="shared" si="12"/>
      </c>
      <c r="AE20" s="117">
        <f t="shared" si="13"/>
      </c>
    </row>
    <row r="21" spans="1:31" ht="24" customHeight="1">
      <c r="A21" s="290"/>
      <c r="B21" s="52" t="s">
        <v>83</v>
      </c>
      <c r="C21" s="114"/>
      <c r="D21" s="114"/>
      <c r="E21" s="114"/>
      <c r="F21" s="115"/>
      <c r="G21" s="241"/>
      <c r="H21" s="238"/>
      <c r="I21" s="234"/>
      <c r="J21" s="4">
        <v>2</v>
      </c>
      <c r="K21" s="43">
        <v>6</v>
      </c>
      <c r="L21" s="240"/>
      <c r="M21" s="61">
        <v>2</v>
      </c>
      <c r="N21" s="50"/>
      <c r="O21" s="24">
        <f t="shared" si="0"/>
        <v>0</v>
      </c>
      <c r="P21" s="25">
        <f t="shared" si="1"/>
        <v>0</v>
      </c>
      <c r="Q21" s="26">
        <f t="shared" si="2"/>
        <v>0</v>
      </c>
      <c r="R21" s="216" t="str">
        <f t="shared" si="3"/>
        <v>ANNO ?</v>
      </c>
      <c r="S21" s="165"/>
      <c r="T21" s="61">
        <f t="shared" si="4"/>
      </c>
      <c r="U21" s="61"/>
      <c r="V21" s="61"/>
      <c r="W21" s="61" t="b">
        <f t="shared" si="5"/>
        <v>1</v>
      </c>
      <c r="X21" s="61" t="b">
        <f t="shared" si="6"/>
        <v>0</v>
      </c>
      <c r="Y21" s="220" t="b">
        <f t="shared" si="7"/>
        <v>1</v>
      </c>
      <c r="Z21" s="61">
        <f t="shared" si="8"/>
      </c>
      <c r="AA21" s="221" t="b">
        <f t="shared" si="9"/>
        <v>0</v>
      </c>
      <c r="AB21" s="222">
        <f t="shared" si="10"/>
      </c>
      <c r="AC21" s="223" t="b">
        <f t="shared" si="11"/>
        <v>0</v>
      </c>
      <c r="AD21" s="166">
        <f t="shared" si="12"/>
      </c>
      <c r="AE21" s="117">
        <f t="shared" si="13"/>
      </c>
    </row>
    <row r="22" spans="1:31" ht="24" customHeight="1">
      <c r="A22" s="290"/>
      <c r="B22" s="52" t="s">
        <v>49</v>
      </c>
      <c r="C22" s="114"/>
      <c r="D22" s="114"/>
      <c r="E22" s="114"/>
      <c r="F22" s="115"/>
      <c r="G22" s="241"/>
      <c r="H22" s="238"/>
      <c r="I22" s="234"/>
      <c r="J22" s="4">
        <v>2</v>
      </c>
      <c r="K22" s="43">
        <v>6</v>
      </c>
      <c r="L22" s="240"/>
      <c r="M22" s="61">
        <v>2</v>
      </c>
      <c r="N22" s="50"/>
      <c r="O22" s="24">
        <f t="shared" si="0"/>
        <v>0</v>
      </c>
      <c r="P22" s="25">
        <f t="shared" si="1"/>
        <v>0</v>
      </c>
      <c r="Q22" s="26">
        <f t="shared" si="2"/>
        <v>0</v>
      </c>
      <c r="R22" s="216" t="str">
        <f t="shared" si="3"/>
        <v>ANNO ?</v>
      </c>
      <c r="S22" s="165"/>
      <c r="T22" s="61">
        <f t="shared" si="4"/>
      </c>
      <c r="U22" s="61"/>
      <c r="V22" s="61"/>
      <c r="W22" s="61" t="b">
        <f t="shared" si="5"/>
        <v>1</v>
      </c>
      <c r="X22" s="61" t="b">
        <f t="shared" si="6"/>
        <v>0</v>
      </c>
      <c r="Y22" s="220" t="b">
        <f t="shared" si="7"/>
        <v>1</v>
      </c>
      <c r="Z22" s="61">
        <f t="shared" si="8"/>
      </c>
      <c r="AA22" s="221" t="b">
        <f t="shared" si="9"/>
        <v>0</v>
      </c>
      <c r="AB22" s="222">
        <f t="shared" si="10"/>
      </c>
      <c r="AC22" s="223" t="b">
        <f t="shared" si="11"/>
        <v>0</v>
      </c>
      <c r="AD22" s="166">
        <f t="shared" si="12"/>
      </c>
      <c r="AE22" s="117">
        <f t="shared" si="13"/>
      </c>
    </row>
    <row r="23" spans="1:31" ht="24" customHeight="1">
      <c r="A23" s="290"/>
      <c r="B23" s="52" t="s">
        <v>44</v>
      </c>
      <c r="C23" s="114"/>
      <c r="D23" s="114"/>
      <c r="E23" s="114"/>
      <c r="F23" s="115"/>
      <c r="G23" s="241"/>
      <c r="H23" s="238"/>
      <c r="I23" s="234"/>
      <c r="J23" s="4">
        <v>2</v>
      </c>
      <c r="K23" s="43">
        <v>12</v>
      </c>
      <c r="L23" s="240"/>
      <c r="M23" s="61">
        <v>2</v>
      </c>
      <c r="N23" s="50"/>
      <c r="O23" s="24">
        <f t="shared" si="0"/>
        <v>0</v>
      </c>
      <c r="P23" s="25">
        <f t="shared" si="1"/>
        <v>0</v>
      </c>
      <c r="Q23" s="26">
        <f t="shared" si="2"/>
        <v>0</v>
      </c>
      <c r="R23" s="216" t="str">
        <f t="shared" si="3"/>
        <v>ANNO ?</v>
      </c>
      <c r="S23" s="165"/>
      <c r="T23" s="61">
        <f t="shared" si="4"/>
      </c>
      <c r="U23" s="61"/>
      <c r="V23" s="61"/>
      <c r="W23" s="61" t="b">
        <f t="shared" si="5"/>
        <v>1</v>
      </c>
      <c r="X23" s="61" t="b">
        <f t="shared" si="6"/>
        <v>0</v>
      </c>
      <c r="Y23" s="220" t="b">
        <f t="shared" si="7"/>
        <v>1</v>
      </c>
      <c r="Z23" s="61">
        <f t="shared" si="8"/>
      </c>
      <c r="AA23" s="221" t="b">
        <f t="shared" si="9"/>
        <v>0</v>
      </c>
      <c r="AB23" s="222">
        <f t="shared" si="10"/>
      </c>
      <c r="AC23" s="223" t="b">
        <f t="shared" si="11"/>
        <v>0</v>
      </c>
      <c r="AD23" s="166">
        <f t="shared" si="12"/>
      </c>
      <c r="AE23" s="117">
        <f t="shared" si="13"/>
      </c>
    </row>
    <row r="24" spans="1:31" ht="24" customHeight="1">
      <c r="A24" s="290"/>
      <c r="B24" s="52" t="s">
        <v>68</v>
      </c>
      <c r="C24" s="114"/>
      <c r="D24" s="114"/>
      <c r="E24" s="114"/>
      <c r="F24" s="115"/>
      <c r="G24" s="241"/>
      <c r="H24" s="238"/>
      <c r="I24" s="234"/>
      <c r="J24" s="4">
        <v>2</v>
      </c>
      <c r="K24" s="43">
        <v>9</v>
      </c>
      <c r="L24" s="240"/>
      <c r="M24" s="61">
        <v>2</v>
      </c>
      <c r="N24" s="50"/>
      <c r="O24" s="24">
        <f t="shared" si="0"/>
        <v>0</v>
      </c>
      <c r="P24" s="25">
        <f t="shared" si="1"/>
        <v>0</v>
      </c>
      <c r="Q24" s="26">
        <f t="shared" si="2"/>
        <v>0</v>
      </c>
      <c r="R24" s="216" t="str">
        <f t="shared" si="3"/>
        <v>ANNO ?</v>
      </c>
      <c r="S24" s="165"/>
      <c r="T24" s="61">
        <f t="shared" si="4"/>
      </c>
      <c r="U24" s="61"/>
      <c r="V24" s="61"/>
      <c r="W24" s="61" t="b">
        <f t="shared" si="5"/>
        <v>1</v>
      </c>
      <c r="X24" s="61" t="b">
        <f t="shared" si="6"/>
        <v>0</v>
      </c>
      <c r="Y24" s="220" t="b">
        <f t="shared" si="7"/>
        <v>1</v>
      </c>
      <c r="Z24" s="61">
        <f t="shared" si="8"/>
      </c>
      <c r="AA24" s="221" t="b">
        <f t="shared" si="9"/>
        <v>0</v>
      </c>
      <c r="AB24" s="222">
        <f t="shared" si="10"/>
      </c>
      <c r="AC24" s="223" t="b">
        <f t="shared" si="11"/>
        <v>0</v>
      </c>
      <c r="AD24" s="166">
        <f t="shared" si="12"/>
      </c>
      <c r="AE24" s="117">
        <f t="shared" si="13"/>
      </c>
    </row>
    <row r="25" spans="1:31" ht="24" customHeight="1">
      <c r="A25" s="290"/>
      <c r="B25" s="52" t="s">
        <v>84</v>
      </c>
      <c r="C25" s="114"/>
      <c r="D25" s="114"/>
      <c r="E25" s="114"/>
      <c r="F25" s="115"/>
      <c r="G25" s="241"/>
      <c r="H25" s="238"/>
      <c r="I25" s="234"/>
      <c r="J25" s="4">
        <v>2</v>
      </c>
      <c r="K25" s="43">
        <v>9</v>
      </c>
      <c r="L25" s="240"/>
      <c r="M25" s="61">
        <v>2</v>
      </c>
      <c r="N25" s="50"/>
      <c r="O25" s="24">
        <f t="shared" si="0"/>
        <v>0</v>
      </c>
      <c r="P25" s="25">
        <f t="shared" si="1"/>
        <v>0</v>
      </c>
      <c r="Q25" s="26">
        <f t="shared" si="2"/>
        <v>0</v>
      </c>
      <c r="R25" s="216" t="str">
        <f t="shared" si="3"/>
        <v>ANNO ?</v>
      </c>
      <c r="S25" s="165"/>
      <c r="T25" s="61">
        <f t="shared" si="4"/>
      </c>
      <c r="U25" s="61"/>
      <c r="V25" s="61"/>
      <c r="W25" s="61" t="b">
        <f t="shared" si="5"/>
        <v>1</v>
      </c>
      <c r="X25" s="61" t="b">
        <f t="shared" si="6"/>
        <v>0</v>
      </c>
      <c r="Y25" s="220" t="b">
        <f t="shared" si="7"/>
        <v>1</v>
      </c>
      <c r="Z25" s="61">
        <f t="shared" si="8"/>
      </c>
      <c r="AA25" s="221" t="b">
        <f t="shared" si="9"/>
        <v>0</v>
      </c>
      <c r="AB25" s="222">
        <f t="shared" si="10"/>
      </c>
      <c r="AC25" s="223" t="b">
        <f t="shared" si="11"/>
        <v>0</v>
      </c>
      <c r="AD25" s="166">
        <f t="shared" si="12"/>
      </c>
      <c r="AE25" s="117">
        <f t="shared" si="13"/>
      </c>
    </row>
    <row r="26" spans="1:31" ht="24" customHeight="1">
      <c r="A26" s="290"/>
      <c r="B26" s="52" t="s">
        <v>50</v>
      </c>
      <c r="C26" s="114"/>
      <c r="D26" s="114"/>
      <c r="E26" s="114"/>
      <c r="F26" s="115"/>
      <c r="G26" s="241"/>
      <c r="H26" s="238"/>
      <c r="I26" s="234"/>
      <c r="J26" s="4">
        <v>2</v>
      </c>
      <c r="K26" s="43">
        <v>6</v>
      </c>
      <c r="L26" s="240"/>
      <c r="M26" s="61">
        <v>2</v>
      </c>
      <c r="N26" s="50"/>
      <c r="O26" s="24">
        <f t="shared" si="0"/>
        <v>0</v>
      </c>
      <c r="P26" s="25">
        <f t="shared" si="1"/>
        <v>0</v>
      </c>
      <c r="Q26" s="26">
        <f t="shared" si="2"/>
        <v>0</v>
      </c>
      <c r="R26" s="216" t="str">
        <f t="shared" si="3"/>
        <v>ANNO ?</v>
      </c>
      <c r="S26" s="165"/>
      <c r="T26" s="61">
        <f t="shared" si="4"/>
      </c>
      <c r="U26" s="61"/>
      <c r="V26" s="61"/>
      <c r="W26" s="61" t="b">
        <f t="shared" si="5"/>
        <v>1</v>
      </c>
      <c r="X26" s="61" t="b">
        <f t="shared" si="6"/>
        <v>0</v>
      </c>
      <c r="Y26" s="220" t="b">
        <f t="shared" si="7"/>
        <v>1</v>
      </c>
      <c r="Z26" s="61">
        <f t="shared" si="8"/>
      </c>
      <c r="AA26" s="221" t="b">
        <f t="shared" si="9"/>
        <v>0</v>
      </c>
      <c r="AB26" s="222">
        <f t="shared" si="10"/>
      </c>
      <c r="AC26" s="223" t="b">
        <f t="shared" si="11"/>
        <v>0</v>
      </c>
      <c r="AD26" s="166">
        <f t="shared" si="12"/>
      </c>
      <c r="AE26" s="117">
        <f t="shared" si="13"/>
      </c>
    </row>
    <row r="27" spans="1:31" ht="24" customHeight="1">
      <c r="A27" s="290"/>
      <c r="B27" s="52" t="s">
        <v>58</v>
      </c>
      <c r="C27" s="114"/>
      <c r="D27" s="114"/>
      <c r="E27" s="114"/>
      <c r="F27" s="115"/>
      <c r="G27" s="241"/>
      <c r="H27" s="238"/>
      <c r="I27" s="234"/>
      <c r="J27" s="4">
        <v>2</v>
      </c>
      <c r="K27" s="43">
        <v>6</v>
      </c>
      <c r="L27" s="240"/>
      <c r="M27" s="61">
        <v>3</v>
      </c>
      <c r="N27" s="50"/>
      <c r="O27" s="24">
        <f t="shared" si="0"/>
        <v>0</v>
      </c>
      <c r="P27" s="25">
        <f t="shared" si="1"/>
        <v>0</v>
      </c>
      <c r="Q27" s="26">
        <f t="shared" si="2"/>
        <v>0</v>
      </c>
      <c r="R27" s="216" t="str">
        <f>IF(OR(Y27,X27,W27),"ANNO ?",IF(T27&lt;&gt;"","ANTICIPO",""))</f>
        <v>ANNO ?</v>
      </c>
      <c r="S27" s="165"/>
      <c r="T27" s="61">
        <f>IF(AND(W27=FALSE,Y27=FALSE,M27-L27=1,J27=2),K27,"")</f>
      </c>
      <c r="U27" s="61"/>
      <c r="V27" s="61"/>
      <c r="W27" s="61" t="b">
        <f>IF(AND(J27=2,L27&lt;$L$6),TRUE,FALSE)</f>
        <v>1</v>
      </c>
      <c r="X27" s="61" t="b">
        <f t="shared" si="6"/>
        <v>0</v>
      </c>
      <c r="Y27" s="220" t="b">
        <f>IF(AND(L27&lt;4,L27&gt;0),FALSE,TRUE)</f>
        <v>1</v>
      </c>
      <c r="Z27" s="61">
        <f>IF(R27="ANTICIPO",1,"")</f>
      </c>
      <c r="AA27" s="221" t="b">
        <f t="shared" si="9"/>
        <v>0</v>
      </c>
      <c r="AB27" s="222">
        <f>IF(AA27,1,"")</f>
      </c>
      <c r="AC27" s="223" t="b">
        <f>AND(Y27=FALSE,L27&lt;M27-1)</f>
        <v>0</v>
      </c>
      <c r="AD27" s="166">
        <f>IF(AC27,"NON CONSENTITO","")</f>
      </c>
      <c r="AE27" s="117">
        <f t="shared" si="13"/>
      </c>
    </row>
    <row r="28" spans="1:31" ht="24" customHeight="1">
      <c r="A28" s="290"/>
      <c r="B28" s="52" t="s">
        <v>61</v>
      </c>
      <c r="C28" s="114"/>
      <c r="D28" s="114"/>
      <c r="E28" s="114"/>
      <c r="F28" s="115"/>
      <c r="G28" s="241"/>
      <c r="H28" s="238"/>
      <c r="I28" s="234"/>
      <c r="J28" s="4">
        <v>2</v>
      </c>
      <c r="K28" s="43">
        <v>6</v>
      </c>
      <c r="L28" s="240"/>
      <c r="M28" s="61">
        <v>3</v>
      </c>
      <c r="N28" s="50"/>
      <c r="O28" s="24">
        <f>IF(L28=1,K28,0)</f>
        <v>0</v>
      </c>
      <c r="P28" s="25">
        <f>IF(L28=2,K28,0)</f>
        <v>0</v>
      </c>
      <c r="Q28" s="26">
        <f>IF(L28=3,K28,0)</f>
        <v>0</v>
      </c>
      <c r="R28" s="216" t="str">
        <f>IF(OR(Y28,X28,W28),"ANNO ?",IF(T28&lt;&gt;"","ANTICIPO",""))</f>
        <v>ANNO ?</v>
      </c>
      <c r="S28" s="165"/>
      <c r="T28" s="61">
        <f>IF(AND(W28=FALSE,Y28=FALSE,M28-L28=1,J28=2),K28,"")</f>
      </c>
      <c r="U28" s="61"/>
      <c r="V28" s="61"/>
      <c r="W28" s="61" t="b">
        <f>IF(AND(J28=2,L28&lt;$L$6),TRUE,FALSE)</f>
        <v>1</v>
      </c>
      <c r="X28" s="61" t="b">
        <f t="shared" si="6"/>
        <v>0</v>
      </c>
      <c r="Y28" s="220" t="b">
        <f>IF(AND(L28&lt;4,L28&gt;0),FALSE,TRUE)</f>
        <v>1</v>
      </c>
      <c r="Z28" s="61">
        <f>IF(R28="ANTICIPO",1,"")</f>
      </c>
      <c r="AA28" s="221" t="b">
        <f t="shared" si="9"/>
        <v>0</v>
      </c>
      <c r="AB28" s="222">
        <f t="shared" si="10"/>
      </c>
      <c r="AC28" s="223" t="b">
        <f>AND(Y28=FALSE,L28&lt;M28-1)</f>
        <v>0</v>
      </c>
      <c r="AD28" s="166">
        <f t="shared" si="12"/>
      </c>
      <c r="AE28" s="117">
        <f t="shared" si="13"/>
      </c>
    </row>
    <row r="29" spans="1:31" ht="24" customHeight="1">
      <c r="A29" s="290"/>
      <c r="B29" s="52" t="s">
        <v>51</v>
      </c>
      <c r="C29" s="114"/>
      <c r="D29" s="114"/>
      <c r="E29" s="114"/>
      <c r="F29" s="115"/>
      <c r="G29" s="241"/>
      <c r="H29" s="238"/>
      <c r="I29" s="234"/>
      <c r="J29" s="4">
        <v>2</v>
      </c>
      <c r="K29" s="43">
        <v>6</v>
      </c>
      <c r="L29" s="240"/>
      <c r="M29" s="61">
        <v>3</v>
      </c>
      <c r="N29" s="50"/>
      <c r="O29" s="24">
        <f t="shared" si="0"/>
        <v>0</v>
      </c>
      <c r="P29" s="25">
        <f t="shared" si="1"/>
        <v>0</v>
      </c>
      <c r="Q29" s="26">
        <f t="shared" si="2"/>
        <v>0</v>
      </c>
      <c r="R29" s="216" t="str">
        <f>IF(OR(Y29,X29,W29),"ANNO ?",IF(T29&lt;&gt;"","ANTICIPO",""))</f>
        <v>ANNO ?</v>
      </c>
      <c r="S29" s="165"/>
      <c r="T29" s="61">
        <f>IF(AND(W29=FALSE,Y29=FALSE,M29-L29=1,J29=2),K29,"")</f>
      </c>
      <c r="U29" s="61"/>
      <c r="V29" s="61"/>
      <c r="W29" s="61" t="b">
        <f>IF(AND(J29=2,L29&lt;$L$6),TRUE,FALSE)</f>
        <v>1</v>
      </c>
      <c r="X29" s="61" t="b">
        <f t="shared" si="6"/>
        <v>0</v>
      </c>
      <c r="Y29" s="220" t="b">
        <f>IF(AND(L29&lt;4,L29&gt;0),FALSE,TRUE)</f>
        <v>1</v>
      </c>
      <c r="Z29" s="61">
        <f>IF(R29="ANTICIPO",1,"")</f>
      </c>
      <c r="AA29" s="221" t="b">
        <f t="shared" si="9"/>
        <v>0</v>
      </c>
      <c r="AB29" s="222">
        <f t="shared" si="10"/>
      </c>
      <c r="AC29" s="223" t="b">
        <f>AND(Y29=FALSE,L29&lt;M29-1)</f>
        <v>0</v>
      </c>
      <c r="AD29" s="166">
        <f t="shared" si="12"/>
      </c>
      <c r="AE29" s="117">
        <f t="shared" si="13"/>
      </c>
    </row>
    <row r="30" spans="1:31" ht="1.5" customHeight="1">
      <c r="A30" s="291"/>
      <c r="B30" s="54"/>
      <c r="C30" s="120"/>
      <c r="D30" s="120"/>
      <c r="E30" s="120"/>
      <c r="F30" s="121"/>
      <c r="G30" s="175"/>
      <c r="H30" s="121"/>
      <c r="I30" s="176"/>
      <c r="J30" s="4">
        <v>2</v>
      </c>
      <c r="K30" s="43"/>
      <c r="L30" s="16"/>
      <c r="M30" s="122"/>
      <c r="N30" s="50"/>
      <c r="O30" s="24"/>
      <c r="P30" s="25"/>
      <c r="Q30" s="26"/>
      <c r="R30" s="216"/>
      <c r="S30" s="165"/>
      <c r="T30" s="61"/>
      <c r="U30" s="61"/>
      <c r="V30" s="61"/>
      <c r="W30" s="61"/>
      <c r="X30" s="61"/>
      <c r="Y30" s="220"/>
      <c r="Z30" s="224"/>
      <c r="AA30" s="223"/>
      <c r="AB30" s="222"/>
      <c r="AC30" s="223"/>
      <c r="AD30" s="166"/>
      <c r="AE30" s="117"/>
    </row>
    <row r="31" spans="1:31" ht="1.5" customHeight="1">
      <c r="A31" s="291"/>
      <c r="B31" s="55"/>
      <c r="C31" s="123"/>
      <c r="D31" s="123"/>
      <c r="E31" s="123"/>
      <c r="F31" s="14"/>
      <c r="G31" s="177"/>
      <c r="H31" s="14"/>
      <c r="I31" s="178"/>
      <c r="J31" s="4">
        <v>2</v>
      </c>
      <c r="K31" s="43"/>
      <c r="L31" s="16"/>
      <c r="M31" s="122"/>
      <c r="N31" s="50"/>
      <c r="O31" s="24"/>
      <c r="P31" s="25"/>
      <c r="Q31" s="26"/>
      <c r="R31" s="216"/>
      <c r="S31" s="165"/>
      <c r="T31" s="61"/>
      <c r="U31" s="61"/>
      <c r="V31" s="61"/>
      <c r="W31" s="61"/>
      <c r="X31" s="61"/>
      <c r="Y31" s="220"/>
      <c r="Z31" s="224"/>
      <c r="AA31" s="223"/>
      <c r="AB31" s="222"/>
      <c r="AC31" s="223"/>
      <c r="AD31" s="166"/>
      <c r="AE31" s="117"/>
    </row>
    <row r="32" spans="1:31" ht="1.5" customHeight="1">
      <c r="A32" s="291"/>
      <c r="B32" s="56"/>
      <c r="C32" s="124"/>
      <c r="D32" s="124"/>
      <c r="E32" s="124"/>
      <c r="F32" s="125"/>
      <c r="G32" s="179"/>
      <c r="H32" s="125"/>
      <c r="I32" s="180"/>
      <c r="J32" s="4">
        <v>2</v>
      </c>
      <c r="K32" s="43"/>
      <c r="L32" s="16"/>
      <c r="M32" s="122"/>
      <c r="N32" s="50"/>
      <c r="O32" s="24"/>
      <c r="P32" s="25"/>
      <c r="Q32" s="26"/>
      <c r="R32" s="216"/>
      <c r="S32" s="165"/>
      <c r="T32" s="61"/>
      <c r="U32" s="61"/>
      <c r="V32" s="61"/>
      <c r="W32" s="61"/>
      <c r="X32" s="61"/>
      <c r="Y32" s="220"/>
      <c r="Z32" s="224"/>
      <c r="AA32" s="223"/>
      <c r="AB32" s="222"/>
      <c r="AC32" s="223"/>
      <c r="AD32" s="166"/>
      <c r="AE32" s="117"/>
    </row>
    <row r="33" spans="1:31" ht="24" customHeight="1">
      <c r="A33" s="291"/>
      <c r="B33" s="52" t="s">
        <v>3</v>
      </c>
      <c r="C33" s="114"/>
      <c r="D33" s="114"/>
      <c r="E33" s="114"/>
      <c r="F33" s="115"/>
      <c r="G33" s="241"/>
      <c r="H33" s="238"/>
      <c r="I33" s="234"/>
      <c r="J33" s="4">
        <v>2</v>
      </c>
      <c r="K33" s="43">
        <v>3</v>
      </c>
      <c r="L33" s="240"/>
      <c r="M33" s="122"/>
      <c r="N33" s="50"/>
      <c r="O33" s="24">
        <f>IF(L33=1,K33,0)</f>
        <v>0</v>
      </c>
      <c r="P33" s="25">
        <f>IF(L33=2,K33,0)</f>
        <v>0</v>
      </c>
      <c r="Q33" s="26">
        <f>IF(L33=3,K33,0)</f>
        <v>0</v>
      </c>
      <c r="R33" s="216" t="str">
        <f>IF(OR(Y33,X33,W33),"ANNO ?",IF(T33&lt;&gt;"","ANTICIPO",""))</f>
        <v>ANNO ?</v>
      </c>
      <c r="S33" s="165"/>
      <c r="T33" s="61">
        <f>IF(AND(W33=FALSE,Y33=FALSE,M33-L33=1,J33=2),K33,"")</f>
      </c>
      <c r="U33" s="61"/>
      <c r="V33" s="61"/>
      <c r="W33" s="61" t="b">
        <f>IF(AND(J33=2,L33&lt;$L$6),TRUE,FALSE)</f>
        <v>1</v>
      </c>
      <c r="X33" s="61" t="b">
        <f>IF(AND(J33=1,L33&gt;$L$6-$T$6+1),TRUE,FALSE)</f>
        <v>0</v>
      </c>
      <c r="Y33" s="220" t="b">
        <f>IF(AND(L33&lt;4,L33&gt;0),FALSE,TRUE)</f>
        <v>1</v>
      </c>
      <c r="Z33" s="61">
        <f>IF(R33="ANTICIPO",1,"")</f>
      </c>
      <c r="AA33" s="221" t="b">
        <f>AND(J33=1,Y33=FALSE,L33&lt;$L$6,L33&lt;M33)</f>
        <v>0</v>
      </c>
      <c r="AB33" s="222">
        <f>IF(AA33,1,"")</f>
      </c>
      <c r="AC33" s="223" t="b">
        <f>AND(Y33=FALSE,L33&lt;M33-1)</f>
        <v>0</v>
      </c>
      <c r="AD33" s="166">
        <f>IF(AC33,"NON CONSENTITO","")</f>
      </c>
      <c r="AE33" s="117">
        <f>IF(AND(J33=1,Y33=FALSE,L33=$L$6,$T$6=1),K33,"")</f>
      </c>
    </row>
    <row r="34" spans="1:31" ht="24" customHeight="1">
      <c r="A34" s="291"/>
      <c r="B34" s="52" t="s">
        <v>25</v>
      </c>
      <c r="C34" s="114"/>
      <c r="D34" s="114"/>
      <c r="E34" s="114"/>
      <c r="F34" s="115"/>
      <c r="G34" s="241"/>
      <c r="H34" s="238"/>
      <c r="I34" s="234"/>
      <c r="J34" s="4">
        <v>2</v>
      </c>
      <c r="K34" s="43">
        <v>3</v>
      </c>
      <c r="L34" s="240"/>
      <c r="M34" s="61"/>
      <c r="N34" s="187"/>
      <c r="O34" s="25">
        <f>IF(L34=1,K34,0)</f>
        <v>0</v>
      </c>
      <c r="P34" s="25">
        <f>IF(L34=2,K34,0)</f>
        <v>0</v>
      </c>
      <c r="Q34" s="26">
        <f>IF(L34=3,K34,0)</f>
        <v>0</v>
      </c>
      <c r="R34" s="216" t="str">
        <f>IF(OR(Y34,X34,W34),"ANNO ?",IF(T34&lt;&gt;"","ANTICIPO",""))</f>
        <v>ANNO ?</v>
      </c>
      <c r="S34" s="165"/>
      <c r="T34" s="61">
        <f>IF(AND(W34=FALSE,Y34=FALSE,M34-L34=1,J34=2),K34,"")</f>
      </c>
      <c r="U34" s="61"/>
      <c r="V34" s="61"/>
      <c r="W34" s="61" t="b">
        <f>IF(AND(J34=2,L34&lt;$L$6),TRUE,FALSE)</f>
        <v>1</v>
      </c>
      <c r="X34" s="61" t="b">
        <f>IF(AND(J34=1,L34&gt;$L$6-$T$6+1),TRUE,FALSE)</f>
        <v>0</v>
      </c>
      <c r="Y34" s="220" t="b">
        <f>IF(AND(L34&lt;4,L34&gt;0),FALSE,TRUE)</f>
        <v>1</v>
      </c>
      <c r="Z34" s="61">
        <f>IF(R34="ANTICIPO",1,"")</f>
      </c>
      <c r="AA34" s="221" t="b">
        <f>AND(J34=1,Y34=FALSE,L34&lt;$L$6,L34&lt;M34)</f>
        <v>0</v>
      </c>
      <c r="AB34" s="222">
        <f>IF(AA34,1,"")</f>
      </c>
      <c r="AC34" s="223" t="b">
        <f>AND(Y34=FALSE,L34&lt;M34-1)</f>
        <v>0</v>
      </c>
      <c r="AD34" s="166">
        <f>IF(AC34,"NON CONSENTITO","")</f>
      </c>
      <c r="AE34" s="117">
        <f>IF(AND(J34=1,Y34=FALSE,L34=$L$6,$T$6=1),K34,"")</f>
      </c>
    </row>
    <row r="35" spans="1:31" ht="19.5" customHeight="1" thickBot="1">
      <c r="A35" s="292"/>
      <c r="B35" s="56" t="s">
        <v>0</v>
      </c>
      <c r="C35" s="124"/>
      <c r="D35" s="124"/>
      <c r="E35" s="126"/>
      <c r="F35" s="125"/>
      <c r="G35" s="67"/>
      <c r="H35" s="67"/>
      <c r="I35" s="67"/>
      <c r="J35" s="181"/>
      <c r="K35" s="44">
        <v>3</v>
      </c>
      <c r="L35" s="17">
        <v>3</v>
      </c>
      <c r="M35" s="61">
        <v>3</v>
      </c>
      <c r="N35" s="187"/>
      <c r="O35" s="27">
        <v>0</v>
      </c>
      <c r="P35" s="28">
        <v>0</v>
      </c>
      <c r="Q35" s="29">
        <f>IF(L35=3,K35,0)</f>
        <v>3</v>
      </c>
      <c r="S35" s="118"/>
      <c r="T35" s="61"/>
      <c r="U35" s="61"/>
      <c r="V35" s="61"/>
      <c r="W35" s="61"/>
      <c r="X35" s="61"/>
      <c r="Y35" s="220"/>
      <c r="Z35" s="224"/>
      <c r="AA35" s="223"/>
      <c r="AB35" s="222"/>
      <c r="AC35" s="223"/>
      <c r="AD35" s="166"/>
      <c r="AE35" s="117"/>
    </row>
    <row r="36" spans="2:30" ht="9.75" customHeight="1">
      <c r="B36" s="57"/>
      <c r="J36" s="182"/>
      <c r="K36" s="45"/>
      <c r="L36" s="117"/>
      <c r="M36" s="122"/>
      <c r="N36" s="50"/>
      <c r="O36" s="25"/>
      <c r="P36" s="25"/>
      <c r="Q36" s="25"/>
      <c r="S36" s="118"/>
      <c r="T36" s="97"/>
      <c r="U36" s="97"/>
      <c r="V36" s="97"/>
      <c r="W36" s="97"/>
      <c r="X36" s="97"/>
      <c r="Y36" s="119"/>
      <c r="AB36" s="118"/>
      <c r="AD36" s="112"/>
    </row>
    <row r="37" spans="1:31" ht="15" customHeight="1">
      <c r="A37" s="256" t="s">
        <v>98</v>
      </c>
      <c r="B37" s="57"/>
      <c r="I37" s="257" t="s">
        <v>2</v>
      </c>
      <c r="J37" s="258"/>
      <c r="K37" s="20">
        <f>SUM(K14:K35)</f>
        <v>144</v>
      </c>
      <c r="L37" s="117"/>
      <c r="M37" s="259"/>
      <c r="N37" s="50"/>
      <c r="O37" s="18">
        <f>SUM(O14:O34)</f>
        <v>0</v>
      </c>
      <c r="P37" s="19">
        <f>SUM(P14:P34)</f>
        <v>0</v>
      </c>
      <c r="Q37" s="20">
        <f>SUM(Q14:Q35)</f>
        <v>3</v>
      </c>
      <c r="R37" s="260" t="str">
        <f>IF(OR(W14:Y29,W33:Y34),"ANNI ?","")</f>
        <v>ANNI ?</v>
      </c>
      <c r="S37" s="165"/>
      <c r="T37" s="61"/>
      <c r="U37" s="61"/>
      <c r="V37" s="61"/>
      <c r="W37" s="61"/>
      <c r="X37" s="61"/>
      <c r="Y37" s="119"/>
      <c r="Z37" s="158"/>
      <c r="AA37" s="38"/>
      <c r="AB37" s="165"/>
      <c r="AC37" s="38"/>
      <c r="AD37" s="261">
        <f>IF(OR(AC14:AC29),"Ant. N.C.","")</f>
      </c>
      <c r="AE37" s="262">
        <f>SUM(AE14:AE34)</f>
        <v>0</v>
      </c>
    </row>
    <row r="38" spans="2:30" ht="9.75" customHeight="1">
      <c r="B38" s="57"/>
      <c r="J38" s="182"/>
      <c r="K38" s="45"/>
      <c r="L38" s="128"/>
      <c r="M38" s="122"/>
      <c r="N38" s="50"/>
      <c r="O38" s="25"/>
      <c r="P38" s="25"/>
      <c r="Q38" s="25"/>
      <c r="S38" s="118"/>
      <c r="T38" s="97"/>
      <c r="U38" s="97"/>
      <c r="V38" s="97"/>
      <c r="W38" s="97"/>
      <c r="X38" s="97"/>
      <c r="Y38" s="119"/>
      <c r="AB38" s="118"/>
      <c r="AD38" s="112"/>
    </row>
    <row r="39" spans="2:31" s="129" customFormat="1" ht="9" customHeight="1">
      <c r="B39" s="58"/>
      <c r="J39" s="183"/>
      <c r="K39" s="46"/>
      <c r="L39" s="130"/>
      <c r="M39" s="131"/>
      <c r="N39" s="188"/>
      <c r="O39" s="31"/>
      <c r="P39" s="31"/>
      <c r="Q39" s="31"/>
      <c r="R39" s="132"/>
      <c r="S39" s="133"/>
      <c r="T39" s="134"/>
      <c r="U39" s="134"/>
      <c r="V39" s="134"/>
      <c r="W39" s="134"/>
      <c r="X39" s="134"/>
      <c r="Y39" s="135"/>
      <c r="Z39" s="136"/>
      <c r="AA39" s="137"/>
      <c r="AB39" s="133"/>
      <c r="AC39" s="137"/>
      <c r="AD39" s="138"/>
      <c r="AE39" s="139"/>
    </row>
    <row r="40" spans="2:31" s="129" customFormat="1" ht="15" customHeight="1">
      <c r="B40" s="59" t="s">
        <v>71</v>
      </c>
      <c r="C40" s="140"/>
      <c r="E40" s="203"/>
      <c r="G40" s="249">
        <v>1</v>
      </c>
      <c r="J40" s="184"/>
      <c r="K40" s="47"/>
      <c r="L40" s="130"/>
      <c r="M40" s="131"/>
      <c r="N40" s="188"/>
      <c r="O40" s="31"/>
      <c r="P40" s="31"/>
      <c r="Q40" s="31"/>
      <c r="R40" s="132"/>
      <c r="S40" s="133"/>
      <c r="T40" s="134"/>
      <c r="U40" s="134"/>
      <c r="V40" s="134"/>
      <c r="W40" s="134"/>
      <c r="X40" s="134"/>
      <c r="Y40" s="135"/>
      <c r="Z40" s="136"/>
      <c r="AA40" s="137"/>
      <c r="AB40" s="133"/>
      <c r="AC40" s="137"/>
      <c r="AD40" s="138"/>
      <c r="AE40" s="139"/>
    </row>
    <row r="41" spans="2:31" s="129" customFormat="1" ht="15" customHeight="1" thickBot="1">
      <c r="B41" s="59"/>
      <c r="C41" s="140"/>
      <c r="J41" s="184"/>
      <c r="K41" s="47"/>
      <c r="L41" s="130"/>
      <c r="M41" s="131"/>
      <c r="N41" s="188"/>
      <c r="O41" s="31"/>
      <c r="P41" s="31"/>
      <c r="Q41" s="31"/>
      <c r="R41" s="132"/>
      <c r="S41" s="133"/>
      <c r="T41" s="134"/>
      <c r="U41" s="134"/>
      <c r="V41" s="134"/>
      <c r="W41" s="134"/>
      <c r="X41" s="134"/>
      <c r="Y41" s="135"/>
      <c r="Z41" s="136"/>
      <c r="AA41" s="137"/>
      <c r="AB41" s="133"/>
      <c r="AC41" s="137"/>
      <c r="AD41" s="138"/>
      <c r="AE41" s="139"/>
    </row>
    <row r="42" spans="1:31" s="129" customFormat="1" ht="24.75" customHeight="1">
      <c r="A42" s="298" t="s">
        <v>27</v>
      </c>
      <c r="B42" s="205" t="s">
        <v>73</v>
      </c>
      <c r="C42" s="250"/>
      <c r="D42" s="232"/>
      <c r="H42" s="139" t="s">
        <v>5</v>
      </c>
      <c r="I42" s="139" t="s">
        <v>56</v>
      </c>
      <c r="J42" s="184"/>
      <c r="K42" s="47" t="s">
        <v>2</v>
      </c>
      <c r="L42" s="141" t="s">
        <v>10</v>
      </c>
      <c r="M42" s="141" t="s">
        <v>28</v>
      </c>
      <c r="N42" s="189"/>
      <c r="O42" s="31"/>
      <c r="P42" s="31"/>
      <c r="Q42" s="31"/>
      <c r="R42" s="132"/>
      <c r="S42" s="133"/>
      <c r="T42" s="39" t="s">
        <v>17</v>
      </c>
      <c r="U42" s="39"/>
      <c r="V42" s="39"/>
      <c r="W42" s="39"/>
      <c r="X42" s="39"/>
      <c r="Y42" s="74"/>
      <c r="Z42" s="110" t="s">
        <v>20</v>
      </c>
      <c r="AA42" s="99"/>
      <c r="AB42" s="111" t="s">
        <v>36</v>
      </c>
      <c r="AC42" s="98"/>
      <c r="AD42" s="112" t="s">
        <v>38</v>
      </c>
      <c r="AE42" s="113" t="s">
        <v>24</v>
      </c>
    </row>
    <row r="43" spans="1:30" ht="9.75" customHeight="1" thickBot="1">
      <c r="A43" s="299"/>
      <c r="B43" s="57"/>
      <c r="J43" s="182"/>
      <c r="K43" s="45"/>
      <c r="L43" s="128"/>
      <c r="M43" s="49"/>
      <c r="N43" s="4"/>
      <c r="O43" s="28"/>
      <c r="P43" s="28"/>
      <c r="Q43" s="28"/>
      <c r="S43" s="118"/>
      <c r="T43" s="97"/>
      <c r="U43" s="97"/>
      <c r="V43" s="97"/>
      <c r="W43" s="97"/>
      <c r="X43" s="97"/>
      <c r="Y43" s="119"/>
      <c r="AB43" s="118"/>
      <c r="AD43" s="112"/>
    </row>
    <row r="44" spans="1:31" ht="24" customHeight="1">
      <c r="A44" s="299"/>
      <c r="B44" s="51" t="s">
        <v>69</v>
      </c>
      <c r="C44" s="115"/>
      <c r="D44" s="115"/>
      <c r="E44" s="116"/>
      <c r="F44" s="115"/>
      <c r="G44" s="215">
        <v>6</v>
      </c>
      <c r="H44" s="204" t="str">
        <f>IF(J44,"v   ","")</f>
        <v>v   </v>
      </c>
      <c r="I44" s="234"/>
      <c r="J44" s="3" t="b">
        <f>IF($G$40=1,TRUE,FALSE)</f>
        <v>1</v>
      </c>
      <c r="K44" s="43">
        <f>IF(J44=TRUE,G44,"")</f>
        <v>6</v>
      </c>
      <c r="L44" s="235"/>
      <c r="M44" s="63">
        <v>2</v>
      </c>
      <c r="N44" s="50" t="b">
        <v>0</v>
      </c>
      <c r="O44" s="195">
        <f>IF(L44=1,IF(K44="",0,K44),0)</f>
        <v>0</v>
      </c>
      <c r="P44" s="196">
        <f>IF(L44=2,IF(K44="",0,K44),0)</f>
        <v>0</v>
      </c>
      <c r="Q44" s="197">
        <f>IF(L44=3,IF(K44="",0,K44),0)</f>
        <v>0</v>
      </c>
      <c r="R44" s="216" t="str">
        <f>IF(V44,"SCEGLIERE!",IF(OR(Y44,X44,W44),"ANNO ?",IF(T44&lt;&gt;"","ANTICIPO","")))</f>
        <v>ANNO ?</v>
      </c>
      <c r="S44" s="165"/>
      <c r="T44" s="61">
        <f>IF(AND(W44=FALSE,Y44=FALSE,M44-L44=1,J44,N44=FALSE),K44,"")</f>
      </c>
      <c r="U44" s="61"/>
      <c r="V44" s="61" t="b">
        <f>IF(AND(N44,J44=FALSE),TRUE,FALSE)</f>
        <v>0</v>
      </c>
      <c r="W44" s="61" t="b">
        <f>IF(AND(J44,N44=FALSE,L44&lt;$L$6),TRUE,FALSE)</f>
        <v>1</v>
      </c>
      <c r="X44" s="61" t="b">
        <f>IF(AND(N44,L44&gt;$L$6-$T$6+1),TRUE,FALSE)</f>
        <v>0</v>
      </c>
      <c r="Y44" s="220" t="b">
        <f>IF(OR(AND(J44=FALSE,N44=FALSE),AND(L44&lt;4,L44&gt;0)),FALSE,TRUE)</f>
        <v>1</v>
      </c>
      <c r="Z44" s="61">
        <f>IF(R44="ANTICIPO",1,"")</f>
      </c>
      <c r="AA44" s="221" t="b">
        <f>AND(N44,Y44=FALSE,L44&lt;$L$6,L44&lt;M44)</f>
        <v>0</v>
      </c>
      <c r="AB44" s="222">
        <f>IF(AA44,1,"")</f>
      </c>
      <c r="AC44" s="223" t="b">
        <f>AND(J44,Y44=FALSE,L44&lt;M44-1)</f>
        <v>0</v>
      </c>
      <c r="AD44" s="166">
        <f>IF(AC44,"NON CONSENTITO","")</f>
      </c>
      <c r="AE44" s="117">
        <f>IF(AND(N44,Y44=FALSE,L44=$L$6,$T$6=1),K44,"")</f>
      </c>
    </row>
    <row r="45" spans="1:31" ht="24" customHeight="1">
      <c r="A45" s="299"/>
      <c r="B45" s="51" t="s">
        <v>70</v>
      </c>
      <c r="C45" s="115"/>
      <c r="D45" s="115"/>
      <c r="E45" s="116"/>
      <c r="F45" s="115"/>
      <c r="G45" s="215">
        <v>12</v>
      </c>
      <c r="H45" s="204" t="str">
        <f>IF(J45,"v   ","")</f>
        <v>v   </v>
      </c>
      <c r="I45" s="234"/>
      <c r="J45" s="3" t="b">
        <f>IF($G$40=1,TRUE,FALSE)</f>
        <v>1</v>
      </c>
      <c r="K45" s="43">
        <f>IF(J45=TRUE,G45,"")</f>
        <v>12</v>
      </c>
      <c r="L45" s="235"/>
      <c r="M45" s="63">
        <v>3</v>
      </c>
      <c r="N45" s="50" t="b">
        <v>0</v>
      </c>
      <c r="O45" s="24">
        <f>IF(L45=1,IF(K45="",0,K45),0)</f>
        <v>0</v>
      </c>
      <c r="P45" s="25">
        <f>IF(L45=2,IF(K45="",0,K45),0)</f>
        <v>0</v>
      </c>
      <c r="Q45" s="26">
        <f>IF(L45=3,IF(K45="",0,K45),0)</f>
        <v>0</v>
      </c>
      <c r="R45" s="216" t="str">
        <f>IF(V45,"SCEGLIERE!",IF(OR(Y45,X45,W45),"ANNO ?",IF(T45&lt;&gt;"","ANTICIPO","")))</f>
        <v>ANNO ?</v>
      </c>
      <c r="S45" s="165"/>
      <c r="T45" s="61">
        <f>IF(AND(W45=FALSE,Y45=FALSE,M45-L45=1,J45,N45=FALSE),K45,"")</f>
      </c>
      <c r="U45" s="61"/>
      <c r="V45" s="61" t="b">
        <f>IF(AND(N45,J45=FALSE),TRUE,FALSE)</f>
        <v>0</v>
      </c>
      <c r="W45" s="61" t="b">
        <f>IF(AND(J45,N45=FALSE,L45&lt;$L$6),TRUE,FALSE)</f>
        <v>1</v>
      </c>
      <c r="X45" s="61" t="b">
        <f>IF(AND(N45,L45&gt;$L$6-$T$6+1),TRUE,FALSE)</f>
        <v>0</v>
      </c>
      <c r="Y45" s="220" t="b">
        <f>IF(OR(AND(J45=FALSE,N45=FALSE),AND(L45&lt;4,L45&gt;0)),FALSE,TRUE)</f>
        <v>1</v>
      </c>
      <c r="Z45" s="61">
        <f>IF(R45="ANTICIPO",1,"")</f>
      </c>
      <c r="AA45" s="221" t="b">
        <f>AND(N45,Y45=FALSE,L45&lt;$L$6,L45&lt;M45)</f>
        <v>0</v>
      </c>
      <c r="AB45" s="222">
        <f>IF(AA45,1,"")</f>
      </c>
      <c r="AC45" s="223" t="b">
        <f>AND(J45,Y45=FALSE,L45&lt;M45-1)</f>
        <v>0</v>
      </c>
      <c r="AD45" s="166">
        <f>IF(AC45,"NON CONSENTITO","")</f>
      </c>
      <c r="AE45" s="117">
        <f>IF(AND(N45,Y45=FALSE,L45=$L$6,$T$6=1),K45,"")</f>
      </c>
    </row>
    <row r="46" spans="1:31" ht="24" customHeight="1" thickBot="1">
      <c r="A46" s="299"/>
      <c r="B46" s="51" t="s">
        <v>85</v>
      </c>
      <c r="C46" s="115"/>
      <c r="D46" s="115"/>
      <c r="E46" s="116"/>
      <c r="F46" s="115"/>
      <c r="G46" s="215">
        <v>6</v>
      </c>
      <c r="H46" s="204" t="str">
        <f>IF(J46,"v   ","")</f>
        <v>v   </v>
      </c>
      <c r="I46" s="234"/>
      <c r="J46" s="3" t="b">
        <f>IF($G$40=1,TRUE,FALSE)</f>
        <v>1</v>
      </c>
      <c r="K46" s="43">
        <f>IF(J46=TRUE,G46,"")</f>
        <v>6</v>
      </c>
      <c r="L46" s="235"/>
      <c r="M46" s="63">
        <v>3</v>
      </c>
      <c r="N46" s="50" t="b">
        <v>0</v>
      </c>
      <c r="O46" s="27">
        <f>IF(L46=1,IF(K46="",0,K46),0)</f>
        <v>0</v>
      </c>
      <c r="P46" s="28">
        <f>IF(L46=2,IF(K46="",0,K46),0)</f>
        <v>0</v>
      </c>
      <c r="Q46" s="29">
        <f>IF(L46=3,IF(K46="",0,K46),0)</f>
        <v>0</v>
      </c>
      <c r="R46" s="216" t="str">
        <f>IF(V46,"SCEGLIERE!",IF(OR(Y46,X46,W46),"ANNO ?",IF(T46&lt;&gt;"","ANTICIPO","")))</f>
        <v>ANNO ?</v>
      </c>
      <c r="S46" s="165"/>
      <c r="T46" s="61">
        <f>IF(AND(W46=FALSE,Y46=FALSE,M46-L46=1,J46,N46=FALSE),K46,"")</f>
      </c>
      <c r="U46" s="61"/>
      <c r="V46" s="61" t="b">
        <f>IF(AND(N46,J46=FALSE),TRUE,FALSE)</f>
        <v>0</v>
      </c>
      <c r="W46" s="61" t="b">
        <f>IF(AND(J46,N46=FALSE,L46&lt;$L$6),TRUE,FALSE)</f>
        <v>1</v>
      </c>
      <c r="X46" s="61" t="b">
        <f>IF(AND(N46,L46&gt;$L$6-$T$6+1),TRUE,FALSE)</f>
        <v>0</v>
      </c>
      <c r="Y46" s="220" t="b">
        <f>IF(OR(AND(J46=FALSE,N46=FALSE),AND(L46&lt;4,L46&gt;0)),FALSE,TRUE)</f>
        <v>1</v>
      </c>
      <c r="Z46" s="61">
        <f>IF(R46="ANTICIPO",1,"")</f>
      </c>
      <c r="AA46" s="221" t="b">
        <f>AND(N46,Y46=FALSE,L46&lt;$L$6,L46&lt;M46)</f>
        <v>0</v>
      </c>
      <c r="AB46" s="222">
        <f>IF(AA46,1,"")</f>
      </c>
      <c r="AC46" s="223" t="b">
        <f>AND(J46,Y46=FALSE,L46&lt;M46-1)</f>
        <v>0</v>
      </c>
      <c r="AD46" s="166">
        <f>IF(AC46,"NON CONSENTITO","")</f>
      </c>
      <c r="AE46" s="117">
        <f>IF(AND(N46,Y46=FALSE,L46=$L$6,$T$6=1),K46,"")</f>
      </c>
    </row>
    <row r="47" spans="1:30" ht="24.75" customHeight="1">
      <c r="A47" s="299"/>
      <c r="B47" s="57"/>
      <c r="J47" s="182"/>
      <c r="K47" s="45"/>
      <c r="L47" s="128"/>
      <c r="M47" s="49"/>
      <c r="N47" s="4"/>
      <c r="O47" s="25"/>
      <c r="P47" s="25"/>
      <c r="Q47" s="25"/>
      <c r="S47" s="118"/>
      <c r="T47" s="97"/>
      <c r="U47" s="97"/>
      <c r="V47" s="97"/>
      <c r="W47" s="97"/>
      <c r="X47" s="97"/>
      <c r="Y47" s="119"/>
      <c r="AB47" s="118"/>
      <c r="AD47" s="112"/>
    </row>
    <row r="48" spans="1:31" s="129" customFormat="1" ht="24.75" customHeight="1">
      <c r="A48" s="299"/>
      <c r="B48" s="205" t="s">
        <v>74</v>
      </c>
      <c r="C48" s="251"/>
      <c r="D48" s="233"/>
      <c r="H48" s="139"/>
      <c r="I48" s="139"/>
      <c r="J48" s="184"/>
      <c r="K48" s="47"/>
      <c r="L48" s="141"/>
      <c r="M48" s="141"/>
      <c r="N48" s="189"/>
      <c r="O48" s="31"/>
      <c r="P48" s="31"/>
      <c r="Q48" s="31"/>
      <c r="R48" s="132"/>
      <c r="S48" s="133"/>
      <c r="T48" s="134"/>
      <c r="U48" s="134"/>
      <c r="V48" s="134"/>
      <c r="W48" s="134"/>
      <c r="X48" s="134"/>
      <c r="Y48" s="135"/>
      <c r="Z48" s="136"/>
      <c r="AA48" s="142"/>
      <c r="AB48" s="133"/>
      <c r="AC48" s="137"/>
      <c r="AD48" s="138"/>
      <c r="AE48" s="139"/>
    </row>
    <row r="49" spans="1:30" ht="9.75" customHeight="1" thickBot="1">
      <c r="A49" s="299"/>
      <c r="B49" s="57"/>
      <c r="J49" s="182"/>
      <c r="K49" s="45"/>
      <c r="L49" s="128"/>
      <c r="M49" s="49"/>
      <c r="N49" s="4"/>
      <c r="O49" s="28"/>
      <c r="P49" s="28"/>
      <c r="Q49" s="28"/>
      <c r="S49" s="118"/>
      <c r="T49" s="97"/>
      <c r="U49" s="97"/>
      <c r="V49" s="97"/>
      <c r="W49" s="97"/>
      <c r="X49" s="97"/>
      <c r="Y49" s="119"/>
      <c r="AB49" s="118"/>
      <c r="AD49" s="112"/>
    </row>
    <row r="50" spans="1:31" ht="24" customHeight="1">
      <c r="A50" s="299"/>
      <c r="B50" s="51" t="s">
        <v>69</v>
      </c>
      <c r="C50" s="115"/>
      <c r="D50" s="115"/>
      <c r="E50" s="116"/>
      <c r="F50" s="115"/>
      <c r="G50" s="215">
        <v>6</v>
      </c>
      <c r="H50" s="204">
        <f>IF(J50,"v   ","")</f>
      </c>
      <c r="I50" s="234"/>
      <c r="J50" s="3" t="b">
        <f>IF($G$40=2,TRUE,FALSE)</f>
        <v>0</v>
      </c>
      <c r="K50" s="43">
        <f>IF(J50=TRUE,G50,"")</f>
      </c>
      <c r="L50" s="235"/>
      <c r="M50" s="63">
        <v>2</v>
      </c>
      <c r="N50" s="50" t="b">
        <v>0</v>
      </c>
      <c r="O50" s="195">
        <f>IF(L50=1,IF(K50="",0,K50),0)</f>
        <v>0</v>
      </c>
      <c r="P50" s="196">
        <f>IF(L50=2,IF(K50="",0,K50),0)</f>
        <v>0</v>
      </c>
      <c r="Q50" s="197">
        <f>IF(L50=3,IF(K50="",0,K50),0)</f>
        <v>0</v>
      </c>
      <c r="R50" s="216">
        <f>IF(V50,"SCEGLIERE!",IF(OR(Y50,X50,W50),"ANNO ?",IF(T50&lt;&gt;"","ANTICIPO","")))</f>
      </c>
      <c r="S50" s="165"/>
      <c r="T50" s="61">
        <f>IF(AND(W50=FALSE,Y50=FALSE,M50-L50=1,J50,N50=FALSE),K50,"")</f>
      </c>
      <c r="U50" s="61"/>
      <c r="V50" s="61" t="b">
        <f>IF(AND(N50,J50=FALSE),TRUE,FALSE)</f>
        <v>0</v>
      </c>
      <c r="W50" s="61" t="b">
        <f>IF(AND(J50,N50=FALSE,L50&lt;$L$6),TRUE,FALSE)</f>
        <v>0</v>
      </c>
      <c r="X50" s="61" t="b">
        <f>IF(AND(N50,L50&gt;$L$6-$T$6+1),TRUE,FALSE)</f>
        <v>0</v>
      </c>
      <c r="Y50" s="220" t="b">
        <f>IF(OR(AND(J50=FALSE,N50=FALSE),AND(L50&lt;4,L50&gt;0)),FALSE,TRUE)</f>
        <v>0</v>
      </c>
      <c r="Z50" s="61">
        <f>IF(R50="ANTICIPO",1,"")</f>
      </c>
      <c r="AA50" s="221" t="b">
        <f>AND(N50,Y50=FALSE,L50&lt;$L$6,L50&lt;M50)</f>
        <v>0</v>
      </c>
      <c r="AB50" s="222">
        <f>IF(AA50,1,"")</f>
      </c>
      <c r="AC50" s="223" t="b">
        <f>AND(J50,Y50=FALSE,L50&lt;M50-1)</f>
        <v>0</v>
      </c>
      <c r="AD50" s="166">
        <f>IF(AC50,"NON CONSENTITO","")</f>
      </c>
      <c r="AE50" s="117">
        <f>IF(AND(N50,Y50=FALSE,L50=$L$6,$T$6=1),K50,"")</f>
      </c>
    </row>
    <row r="51" spans="1:31" ht="24" customHeight="1">
      <c r="A51" s="299"/>
      <c r="B51" s="51" t="s">
        <v>87</v>
      </c>
      <c r="C51" s="115"/>
      <c r="D51" s="115"/>
      <c r="E51" s="116"/>
      <c r="F51" s="115"/>
      <c r="G51" s="215">
        <v>12</v>
      </c>
      <c r="H51" s="204">
        <f>IF(J51,"v   ","")</f>
      </c>
      <c r="I51" s="234"/>
      <c r="J51" s="3" t="b">
        <f>IF($G$40=2,TRUE,FALSE)</f>
        <v>0</v>
      </c>
      <c r="K51" s="43">
        <f>IF(J51=TRUE,G51,"")</f>
      </c>
      <c r="L51" s="235"/>
      <c r="M51" s="63">
        <v>3</v>
      </c>
      <c r="N51" s="50" t="b">
        <v>0</v>
      </c>
      <c r="O51" s="24">
        <f>IF(L51=1,IF(K51="",0,K51),0)</f>
        <v>0</v>
      </c>
      <c r="P51" s="25">
        <f>IF(L51=2,IF(K51="",0,K51),0)</f>
        <v>0</v>
      </c>
      <c r="Q51" s="26">
        <f>IF(L51=3,IF(K51="",0,K51),0)</f>
        <v>0</v>
      </c>
      <c r="R51" s="216">
        <f>IF(AND(J51=TRUE,$J$82=FALSE),"PROPEDEUTICITÀ?",IF(V51,"SCEGLIERE!",IF(OR(Y51,X51,W51),"ANNO ?",IF(T51&lt;&gt;"","ANTICIPO",""))))</f>
      </c>
      <c r="S51" s="165"/>
      <c r="T51" s="61">
        <f>IF(AND(W51=FALSE,Y51=FALSE,M51-L51=1,J51,N51=FALSE),K51,"")</f>
      </c>
      <c r="U51" s="61"/>
      <c r="V51" s="61" t="b">
        <f>IF(AND(N51,J51=FALSE),TRUE,FALSE)</f>
        <v>0</v>
      </c>
      <c r="W51" s="61" t="b">
        <f>IF(AND(J51,N51=FALSE,L51&lt;$L$6),TRUE,FALSE)</f>
        <v>0</v>
      </c>
      <c r="X51" s="61" t="b">
        <f>IF(AND(N51,L51&gt;$L$6-$T$6+1),TRUE,FALSE)</f>
        <v>0</v>
      </c>
      <c r="Y51" s="220" t="b">
        <f>IF(OR(AND(J51=FALSE,N51=FALSE),AND(L51&lt;4,L51&gt;0)),FALSE,TRUE)</f>
        <v>0</v>
      </c>
      <c r="Z51" s="61">
        <f>IF(R51="ANTICIPO",1,"")</f>
      </c>
      <c r="AA51" s="221" t="b">
        <f>AND(N51,Y51=FALSE,L51&lt;$L$6,L51&lt;M51)</f>
        <v>0</v>
      </c>
      <c r="AB51" s="222">
        <f>IF(AA51,1,"")</f>
      </c>
      <c r="AC51" s="223" t="b">
        <f>AND(J51,Y51=FALSE,L51&lt;M51-1)</f>
        <v>0</v>
      </c>
      <c r="AD51" s="166">
        <f>IF(AC51,"NON CONSENTITO","")</f>
      </c>
      <c r="AE51" s="117">
        <f>IF(AND(N51,Y51=FALSE,L51=$L$6,$T$6=1),K51,"")</f>
      </c>
    </row>
    <row r="52" spans="1:31" ht="24" customHeight="1" thickBot="1">
      <c r="A52" s="299"/>
      <c r="B52" s="51" t="s">
        <v>72</v>
      </c>
      <c r="C52" s="115"/>
      <c r="D52" s="115"/>
      <c r="E52" s="116"/>
      <c r="F52" s="115"/>
      <c r="G52" s="215">
        <v>6</v>
      </c>
      <c r="H52" s="204">
        <f>IF(J52,"v   ","")</f>
      </c>
      <c r="I52" s="234"/>
      <c r="J52" s="3" t="b">
        <f>IF($G$40=2,TRUE,FALSE)</f>
        <v>0</v>
      </c>
      <c r="K52" s="43">
        <f>IF(J52=TRUE,G52,"")</f>
      </c>
      <c r="L52" s="235"/>
      <c r="M52" s="63">
        <v>3</v>
      </c>
      <c r="N52" s="50" t="b">
        <v>0</v>
      </c>
      <c r="O52" s="27">
        <f>IF(L52=1,IF(K52="",0,K52),0)</f>
        <v>0</v>
      </c>
      <c r="P52" s="28">
        <f>IF(L52=2,IF(K52="",0,K52),0)</f>
        <v>0</v>
      </c>
      <c r="Q52" s="29">
        <f>IF(L52=3,IF(K52="",0,K52),0)</f>
        <v>0</v>
      </c>
      <c r="R52" s="216">
        <f>IF(V52,"SCEGLIERE!",IF(OR(Y52,X52,W52),"ANNO ?",IF(T52&lt;&gt;"","ANTICIPO","")))</f>
      </c>
      <c r="S52" s="165"/>
      <c r="T52" s="61">
        <f>IF(AND(W52=FALSE,Y52=FALSE,M52-L52=1,J52,N52=FALSE),K52,"")</f>
      </c>
      <c r="U52" s="61"/>
      <c r="V52" s="61" t="b">
        <f>IF(AND(N52,J52=FALSE),TRUE,FALSE)</f>
        <v>0</v>
      </c>
      <c r="W52" s="61" t="b">
        <f>IF(AND(J52,N52=FALSE,L52&lt;$L$6),TRUE,FALSE)</f>
        <v>0</v>
      </c>
      <c r="X52" s="61" t="b">
        <f>IF(AND(N52,L52&gt;$L$6-$T$6+1),TRUE,FALSE)</f>
        <v>0</v>
      </c>
      <c r="Y52" s="220" t="b">
        <f>IF(OR(AND(J52=FALSE,N52=FALSE),AND(L52&lt;4,L52&gt;0)),FALSE,TRUE)</f>
        <v>0</v>
      </c>
      <c r="Z52" s="61">
        <f>IF(R52="ANTICIPO",1,"")</f>
      </c>
      <c r="AA52" s="221" t="b">
        <f>AND(N52,Y52=FALSE,L52&lt;$L$6,L52&lt;M52)</f>
        <v>0</v>
      </c>
      <c r="AB52" s="222">
        <f>IF(AA52,1,"")</f>
      </c>
      <c r="AC52" s="223" t="b">
        <f>AND(J52,Y52=FALSE,L52&lt;M52-1)</f>
        <v>0</v>
      </c>
      <c r="AD52" s="166">
        <f>IF(AC52,"NON CONSENTITO","")</f>
      </c>
      <c r="AE52" s="117">
        <f>IF(AND(N52,Y52=FALSE,L52=$L$6,$T$6=1),K52,"")</f>
      </c>
    </row>
    <row r="53" spans="1:31" ht="24.75" customHeight="1">
      <c r="A53" s="299"/>
      <c r="B53" s="145"/>
      <c r="C53" s="145"/>
      <c r="D53" s="145"/>
      <c r="E53" s="145"/>
      <c r="F53" s="14"/>
      <c r="G53" s="14"/>
      <c r="H53" s="14"/>
      <c r="I53" s="121"/>
      <c r="J53" s="3"/>
      <c r="K53" s="117"/>
      <c r="L53" s="117"/>
      <c r="M53" s="49"/>
      <c r="N53" s="50"/>
      <c r="O53" s="25"/>
      <c r="P53" s="25"/>
      <c r="Q53" s="25"/>
      <c r="S53" s="118"/>
      <c r="T53" s="72"/>
      <c r="U53" s="72"/>
      <c r="V53" s="72"/>
      <c r="W53" s="72"/>
      <c r="X53" s="72"/>
      <c r="Z53" s="72"/>
      <c r="AA53" s="38"/>
      <c r="AB53" s="118"/>
      <c r="AD53" s="112"/>
      <c r="AE53" s="87"/>
    </row>
    <row r="54" spans="1:31" s="129" customFormat="1" ht="24.75" customHeight="1">
      <c r="A54" s="299"/>
      <c r="B54" s="205" t="s">
        <v>75</v>
      </c>
      <c r="C54" s="251"/>
      <c r="D54" s="233"/>
      <c r="H54" s="139"/>
      <c r="I54" s="206"/>
      <c r="J54" s="184"/>
      <c r="K54" s="47"/>
      <c r="L54" s="141"/>
      <c r="M54" s="141"/>
      <c r="N54" s="189"/>
      <c r="O54" s="31"/>
      <c r="P54" s="31"/>
      <c r="Q54" s="31"/>
      <c r="R54" s="132"/>
      <c r="S54" s="133"/>
      <c r="T54" s="134"/>
      <c r="U54" s="134"/>
      <c r="V54" s="134"/>
      <c r="W54" s="134"/>
      <c r="X54" s="134"/>
      <c r="Y54" s="135"/>
      <c r="Z54" s="136"/>
      <c r="AA54" s="142"/>
      <c r="AB54" s="133"/>
      <c r="AC54" s="137"/>
      <c r="AD54" s="138"/>
      <c r="AE54" s="139"/>
    </row>
    <row r="55" spans="1:30" ht="9.75" customHeight="1" thickBot="1">
      <c r="A55" s="299"/>
      <c r="B55" s="57"/>
      <c r="J55" s="182"/>
      <c r="K55" s="45"/>
      <c r="L55" s="128"/>
      <c r="M55" s="49"/>
      <c r="N55" s="4"/>
      <c r="O55" s="28"/>
      <c r="P55" s="28"/>
      <c r="Q55" s="28"/>
      <c r="S55" s="118"/>
      <c r="T55" s="97"/>
      <c r="U55" s="97"/>
      <c r="V55" s="97"/>
      <c r="W55" s="97"/>
      <c r="X55" s="97"/>
      <c r="Y55" s="119"/>
      <c r="AB55" s="118"/>
      <c r="AD55" s="112"/>
    </row>
    <row r="56" spans="1:31" ht="24" customHeight="1">
      <c r="A56" s="299"/>
      <c r="B56" s="51" t="s">
        <v>87</v>
      </c>
      <c r="C56" s="115"/>
      <c r="D56" s="115"/>
      <c r="E56" s="116"/>
      <c r="F56" s="115"/>
      <c r="G56" s="215">
        <v>12</v>
      </c>
      <c r="H56" s="204">
        <f>IF(J56,"v   ","")</f>
      </c>
      <c r="I56" s="234"/>
      <c r="J56" s="3" t="b">
        <f>IF($G$40=3,TRUE,FALSE)</f>
        <v>0</v>
      </c>
      <c r="K56" s="43">
        <f>IF(J56=TRUE,G56,"")</f>
      </c>
      <c r="L56" s="235"/>
      <c r="M56" s="63">
        <v>3</v>
      </c>
      <c r="N56" s="50" t="b">
        <v>0</v>
      </c>
      <c r="O56" s="195">
        <f>IF(L56=1,IF(K56="",0,K56),0)</f>
        <v>0</v>
      </c>
      <c r="P56" s="196">
        <f>IF(L56=2,IF(K56="",0,K56),0)</f>
        <v>0</v>
      </c>
      <c r="Q56" s="197">
        <f>IF(L56=3,IF(K56="",0,K56),0)</f>
        <v>0</v>
      </c>
      <c r="R56" s="216">
        <f>IF(AND(J56=TRUE,$J$82=FALSE),"PROPEDEUTICITÀ?",IF(V56,"SCEGLIERE!",IF(OR(Y56,X56,W56),"ANNO ?",IF(T56&lt;&gt;"","ANTICIPO",""))))</f>
      </c>
      <c r="S56" s="165"/>
      <c r="T56" s="61">
        <f>IF(AND(W56=FALSE,Y56=FALSE,M56-L56=1,J56,N56=FALSE),K56,"")</f>
      </c>
      <c r="U56" s="61"/>
      <c r="V56" s="61" t="b">
        <f>IF(AND(N56,J56=FALSE),TRUE,FALSE)</f>
        <v>0</v>
      </c>
      <c r="W56" s="61" t="b">
        <f>IF(AND(J56,N56=FALSE,L56&lt;$L$6),TRUE,FALSE)</f>
        <v>0</v>
      </c>
      <c r="X56" s="61" t="b">
        <f>IF(AND(N56,L56&gt;$L$6-$T$6+1),TRUE,FALSE)</f>
        <v>0</v>
      </c>
      <c r="Y56" s="220" t="b">
        <f>IF(OR(AND(J56=FALSE,N56=FALSE),AND(L56&lt;4,L56&gt;0)),FALSE,TRUE)</f>
        <v>0</v>
      </c>
      <c r="Z56" s="61">
        <f>IF(R56="ANTICIPO",1,"")</f>
      </c>
      <c r="AA56" s="221" t="b">
        <f>AND(N56,Y56=FALSE,L56&lt;$L$6,L56&lt;M56)</f>
        <v>0</v>
      </c>
      <c r="AB56" s="222">
        <f>IF(AA56,1,"")</f>
      </c>
      <c r="AC56" s="223" t="b">
        <f>AND(J56,Y56=FALSE,L56&lt;M56-1)</f>
        <v>0</v>
      </c>
      <c r="AD56" s="166">
        <f>IF(AC56,"NON CONSENTITO","")</f>
      </c>
      <c r="AE56" s="117">
        <f>IF(AND(N56,Y56=FALSE,L56=$L$6,$T$6=1),K56,"")</f>
      </c>
    </row>
    <row r="57" spans="1:31" ht="24" customHeight="1">
      <c r="A57" s="299"/>
      <c r="B57" s="51" t="s">
        <v>72</v>
      </c>
      <c r="C57" s="115"/>
      <c r="D57" s="115"/>
      <c r="E57" s="116"/>
      <c r="F57" s="115"/>
      <c r="G57" s="215">
        <v>6</v>
      </c>
      <c r="H57" s="204">
        <f>IF(J57,"v   ","")</f>
      </c>
      <c r="I57" s="234"/>
      <c r="J57" s="3" t="b">
        <f>IF($G$40=3,TRUE,FALSE)</f>
        <v>0</v>
      </c>
      <c r="K57" s="43">
        <f>IF(J57=TRUE,G57,"")</f>
      </c>
      <c r="L57" s="235"/>
      <c r="M57" s="63">
        <v>3</v>
      </c>
      <c r="N57" s="50" t="b">
        <v>0</v>
      </c>
      <c r="O57" s="24">
        <f>IF(L57=1,IF(K57="",0,K57),0)</f>
        <v>0</v>
      </c>
      <c r="P57" s="25">
        <f>IF(L57=2,IF(K57="",0,K57),0)</f>
        <v>0</v>
      </c>
      <c r="Q57" s="26">
        <f>IF(L57=3,IF(K57="",0,K57),0)</f>
        <v>0</v>
      </c>
      <c r="R57" s="216">
        <f>IF(V57,"SCEGLIERE!",IF(OR(Y57,X57,W57),"ANNO ?",IF(T57&lt;&gt;"","ANTICIPO","")))</f>
      </c>
      <c r="S57" s="165"/>
      <c r="T57" s="61">
        <f>IF(AND(W57=FALSE,Y57=FALSE,M57-L57=1,J57,N57=FALSE),K57,"")</f>
      </c>
      <c r="U57" s="61"/>
      <c r="V57" s="61" t="b">
        <f>IF(AND(N57,J57=FALSE),TRUE,FALSE)</f>
        <v>0</v>
      </c>
      <c r="W57" s="61" t="b">
        <f>IF(AND(J57,N57=FALSE,L57&lt;$L$6),TRUE,FALSE)</f>
        <v>0</v>
      </c>
      <c r="X57" s="61" t="b">
        <f>IF(AND(N57,L57&gt;$L$6-$T$6+1),TRUE,FALSE)</f>
        <v>0</v>
      </c>
      <c r="Y57" s="220" t="b">
        <f>IF(OR(AND(J57=FALSE,N57=FALSE),AND(L57&lt;4,L57&gt;0)),FALSE,TRUE)</f>
        <v>0</v>
      </c>
      <c r="Z57" s="61">
        <f>IF(R57="ANTICIPO",1,"")</f>
      </c>
      <c r="AA57" s="221" t="b">
        <f>AND(N57,Y57=FALSE,L57&lt;$L$6,L57&lt;M57)</f>
        <v>0</v>
      </c>
      <c r="AB57" s="222">
        <f>IF(AA57,1,"")</f>
      </c>
      <c r="AC57" s="223" t="b">
        <f>AND(J57,Y57=FALSE,L57&lt;M57-1)</f>
        <v>0</v>
      </c>
      <c r="AD57" s="166">
        <f>IF(AC57,"NON CONSENTITO","")</f>
      </c>
      <c r="AE57" s="117">
        <f>IF(AND(N57,Y57=FALSE,L57=$L$6,$T$6=1),K57,"")</f>
      </c>
    </row>
    <row r="58" spans="1:31" ht="24" customHeight="1" thickBot="1">
      <c r="A58" s="299"/>
      <c r="B58" s="51" t="s">
        <v>85</v>
      </c>
      <c r="C58" s="115"/>
      <c r="D58" s="115"/>
      <c r="E58" s="116"/>
      <c r="F58" s="115"/>
      <c r="G58" s="215">
        <v>6</v>
      </c>
      <c r="H58" s="204">
        <f>IF(J58,"v   ","")</f>
      </c>
      <c r="I58" s="234"/>
      <c r="J58" s="3" t="b">
        <f>IF($G$40=3,TRUE,FALSE)</f>
        <v>0</v>
      </c>
      <c r="K58" s="43">
        <f>IF(J58=TRUE,G58,"")</f>
      </c>
      <c r="L58" s="235"/>
      <c r="M58" s="63">
        <v>3</v>
      </c>
      <c r="N58" s="50" t="b">
        <v>0</v>
      </c>
      <c r="O58" s="27">
        <f>IF(L58=1,IF(K58="",0,K58),0)</f>
        <v>0</v>
      </c>
      <c r="P58" s="28">
        <f>IF(L58=2,IF(K58="",0,K58),0)</f>
        <v>0</v>
      </c>
      <c r="Q58" s="29">
        <f>IF(L58=3,IF(K58="",0,K58),0)</f>
        <v>0</v>
      </c>
      <c r="R58" s="216">
        <f>IF(V58,"SCEGLIERE!",IF(OR(Y58,X58,W58),"ANNO ?",IF(T58&lt;&gt;"","ANTICIPO","")))</f>
      </c>
      <c r="S58" s="165"/>
      <c r="T58" s="61">
        <f>IF(AND(W58=FALSE,Y58=FALSE,M58-L58=1,J58,N58=FALSE),K58,"")</f>
      </c>
      <c r="U58" s="61"/>
      <c r="V58" s="61" t="b">
        <f>IF(AND(N58,J58=FALSE),TRUE,FALSE)</f>
        <v>0</v>
      </c>
      <c r="W58" s="61" t="b">
        <f>IF(AND(J58,N58=FALSE,L58&lt;$L$6),TRUE,FALSE)</f>
        <v>0</v>
      </c>
      <c r="X58" s="61" t="b">
        <f>IF(AND(N58,L58&gt;$L$6-$T$6+1),TRUE,FALSE)</f>
        <v>0</v>
      </c>
      <c r="Y58" s="220" t="b">
        <f>IF(OR(AND(J58=FALSE,N58=FALSE),AND(L58&lt;4,L58&gt;0)),FALSE,TRUE)</f>
        <v>0</v>
      </c>
      <c r="Z58" s="61">
        <f>IF(R58="ANTICIPO",1,"")</f>
      </c>
      <c r="AA58" s="221" t="b">
        <f>AND(N58,Y58=FALSE,L58&lt;$L$6,L58&lt;M58)</f>
        <v>0</v>
      </c>
      <c r="AB58" s="222">
        <f>IF(AA58,1,"")</f>
      </c>
      <c r="AC58" s="223" t="b">
        <f>AND(J58,Y58=FALSE,L58&lt;M58-1)</f>
        <v>0</v>
      </c>
      <c r="AD58" s="166">
        <f>IF(AC58,"NON CONSENTITO","")</f>
      </c>
      <c r="AE58" s="117">
        <f>IF(AND(N58,Y58=FALSE,L58=$L$6,$T$6=1),K58,"")</f>
      </c>
    </row>
    <row r="59" spans="1:31" ht="24.75" customHeight="1">
      <c r="A59" s="299"/>
      <c r="B59" s="145"/>
      <c r="C59" s="145"/>
      <c r="D59" s="145"/>
      <c r="E59" s="145"/>
      <c r="F59" s="14"/>
      <c r="G59" s="14"/>
      <c r="H59" s="14"/>
      <c r="I59" s="121"/>
      <c r="J59" s="3"/>
      <c r="K59" s="117"/>
      <c r="L59" s="117"/>
      <c r="M59" s="49"/>
      <c r="N59" s="50"/>
      <c r="O59" s="25"/>
      <c r="P59" s="25"/>
      <c r="Q59" s="25"/>
      <c r="S59" s="118"/>
      <c r="T59" s="72"/>
      <c r="U59" s="72"/>
      <c r="V59" s="72"/>
      <c r="W59" s="72"/>
      <c r="X59" s="72"/>
      <c r="Z59" s="72"/>
      <c r="AA59" s="38"/>
      <c r="AB59" s="118"/>
      <c r="AD59" s="207"/>
      <c r="AE59" s="87"/>
    </row>
    <row r="60" spans="1:31" s="129" customFormat="1" ht="24.75" customHeight="1">
      <c r="A60" s="299"/>
      <c r="B60" s="205" t="s">
        <v>76</v>
      </c>
      <c r="C60" s="251"/>
      <c r="D60" s="233"/>
      <c r="H60" s="139"/>
      <c r="I60" s="206"/>
      <c r="J60" s="184"/>
      <c r="K60" s="47"/>
      <c r="L60" s="141"/>
      <c r="M60" s="141"/>
      <c r="N60" s="189"/>
      <c r="O60" s="31"/>
      <c r="P60" s="31"/>
      <c r="Q60" s="31"/>
      <c r="R60" s="132"/>
      <c r="S60" s="133"/>
      <c r="T60" s="134"/>
      <c r="U60" s="134"/>
      <c r="V60" s="134"/>
      <c r="W60" s="134"/>
      <c r="X60" s="134"/>
      <c r="Y60" s="135"/>
      <c r="Z60" s="136"/>
      <c r="AA60" s="142"/>
      <c r="AB60" s="133"/>
      <c r="AC60" s="137"/>
      <c r="AD60" s="207"/>
      <c r="AE60" s="206"/>
    </row>
    <row r="61" spans="1:31" ht="9.75" customHeight="1" thickBot="1">
      <c r="A61" s="299"/>
      <c r="B61" s="57"/>
      <c r="J61" s="182"/>
      <c r="K61" s="45"/>
      <c r="L61" s="128"/>
      <c r="M61" s="49"/>
      <c r="N61" s="4"/>
      <c r="O61" s="28"/>
      <c r="P61" s="28"/>
      <c r="Q61" s="28"/>
      <c r="S61" s="118"/>
      <c r="T61" s="97"/>
      <c r="U61" s="97"/>
      <c r="V61" s="97"/>
      <c r="W61" s="97"/>
      <c r="X61" s="97"/>
      <c r="Y61" s="119"/>
      <c r="AB61" s="118"/>
      <c r="AD61" s="207"/>
      <c r="AE61" s="87"/>
    </row>
    <row r="62" spans="1:31" ht="24" customHeight="1">
      <c r="A62" s="299"/>
      <c r="B62" s="51" t="s">
        <v>70</v>
      </c>
      <c r="C62" s="115"/>
      <c r="D62" s="115"/>
      <c r="E62" s="116"/>
      <c r="F62" s="115"/>
      <c r="G62" s="215">
        <v>12</v>
      </c>
      <c r="H62" s="204">
        <f>IF(J62,"v   ","")</f>
      </c>
      <c r="I62" s="234"/>
      <c r="J62" s="3" t="b">
        <f>IF($G$40=4,TRUE,FALSE)</f>
        <v>0</v>
      </c>
      <c r="K62" s="43">
        <f>IF(J62=TRUE,G62,"")</f>
      </c>
      <c r="L62" s="235"/>
      <c r="M62" s="63">
        <v>3</v>
      </c>
      <c r="N62" s="50" t="b">
        <v>0</v>
      </c>
      <c r="O62" s="195">
        <f>IF(L62=1,IF(K62="",0,K62),0)</f>
        <v>0</v>
      </c>
      <c r="P62" s="196">
        <f>IF(L62=2,IF(K62="",0,K62),0)</f>
        <v>0</v>
      </c>
      <c r="Q62" s="197">
        <f>IF(L62=3,IF(K62="",0,K62),0)</f>
        <v>0</v>
      </c>
      <c r="R62" s="216">
        <f>IF(V62,"SCEGLIERE!",IF(OR(Y62,X62,W62),"ANNO ?",IF(T62&lt;&gt;"","ANTICIPO","")))</f>
      </c>
      <c r="S62" s="165"/>
      <c r="T62" s="61">
        <f>IF(AND(W62=FALSE,Y62=FALSE,M62-L62=1,J62,N62=FALSE),K62,"")</f>
      </c>
      <c r="U62" s="61"/>
      <c r="V62" s="61" t="b">
        <f>IF(AND(N62,J62=FALSE),TRUE,FALSE)</f>
        <v>0</v>
      </c>
      <c r="W62" s="61" t="b">
        <f>IF(AND(J62,N62=FALSE,L62&lt;$L$6),TRUE,FALSE)</f>
        <v>0</v>
      </c>
      <c r="X62" s="61" t="b">
        <f>IF(AND(N62,L62&gt;$L$6-$T$6+1),TRUE,FALSE)</f>
        <v>0</v>
      </c>
      <c r="Y62" s="220" t="b">
        <f>IF(OR(AND(J62=FALSE,N62=FALSE),AND(L62&lt;4,L62&gt;0)),FALSE,TRUE)</f>
        <v>0</v>
      </c>
      <c r="Z62" s="61">
        <f>IF(R62="ANTICIPO",1,"")</f>
      </c>
      <c r="AA62" s="221" t="b">
        <f>AND(N62,Y62=FALSE,L62&lt;$L$6,L62&lt;M62)</f>
        <v>0</v>
      </c>
      <c r="AB62" s="222">
        <f>IF(AA62,1,"")</f>
      </c>
      <c r="AC62" s="223" t="b">
        <f>AND(J62,Y62=FALSE,L62&lt;M62-1)</f>
        <v>0</v>
      </c>
      <c r="AD62" s="166">
        <f>IF(AC62,"NON CONSENTITO","")</f>
      </c>
      <c r="AE62" s="117">
        <f>IF(AND(N62,Y62=FALSE,L62=$L$6,$T$6=1),K62,"")</f>
      </c>
    </row>
    <row r="63" spans="1:31" ht="24" customHeight="1" thickBot="1">
      <c r="A63" s="299"/>
      <c r="B63" s="51" t="s">
        <v>77</v>
      </c>
      <c r="C63" s="115"/>
      <c r="D63" s="115"/>
      <c r="E63" s="116"/>
      <c r="F63" s="115"/>
      <c r="G63" s="215">
        <v>6</v>
      </c>
      <c r="H63" s="204">
        <f>IF(J63,"v   ","")</f>
      </c>
      <c r="I63" s="234"/>
      <c r="J63" s="3" t="b">
        <f>IF($G$40=4,TRUE,FALSE)</f>
        <v>0</v>
      </c>
      <c r="K63" s="43">
        <f>IF(J63=TRUE,G63,"")</f>
      </c>
      <c r="L63" s="235"/>
      <c r="M63" s="63">
        <v>3</v>
      </c>
      <c r="N63" s="50" t="b">
        <v>0</v>
      </c>
      <c r="O63" s="27">
        <f>IF(L63=1,IF(K63="",0,K63),0)</f>
        <v>0</v>
      </c>
      <c r="P63" s="28">
        <f>IF(L63=2,IF(K63="",0,K63),0)</f>
        <v>0</v>
      </c>
      <c r="Q63" s="29">
        <f>IF(L63=3,IF(K63="",0,K63),0)</f>
        <v>0</v>
      </c>
      <c r="R63" s="216">
        <f>IF(V63,"SCEGLIERE!",IF(OR(Y63,X63,W63),"ANNO ?",IF(T63&lt;&gt;"","ANTICIPO","")))</f>
      </c>
      <c r="S63" s="165"/>
      <c r="T63" s="61">
        <f>IF(AND(W63=FALSE,Y63=FALSE,M63-L63=1,J63,N63=FALSE),K63,"")</f>
      </c>
      <c r="U63" s="61"/>
      <c r="V63" s="61" t="b">
        <f>IF(AND(N63,J63=FALSE),TRUE,FALSE)</f>
        <v>0</v>
      </c>
      <c r="W63" s="61" t="b">
        <f>IF(AND(J63,N63=FALSE,L63&lt;$L$6),TRUE,FALSE)</f>
        <v>0</v>
      </c>
      <c r="X63" s="61" t="b">
        <f>IF(AND(N63,L63&gt;$L$6-$T$6+1),TRUE,FALSE)</f>
        <v>0</v>
      </c>
      <c r="Y63" s="220" t="b">
        <f>IF(OR(AND(J63=FALSE,N63=FALSE),AND(L63&lt;4,L63&gt;0)),FALSE,TRUE)</f>
        <v>0</v>
      </c>
      <c r="Z63" s="61">
        <f>IF(R63="ANTICIPO",1,"")</f>
      </c>
      <c r="AA63" s="221" t="b">
        <f>AND(N63,Y63=FALSE,L63&lt;$L$6,L63&lt;M63)</f>
        <v>0</v>
      </c>
      <c r="AB63" s="222">
        <f>IF(AA63,1,"")</f>
      </c>
      <c r="AC63" s="223" t="b">
        <f>AND(J63,Y63=FALSE,L63&lt;M63-1)</f>
        <v>0</v>
      </c>
      <c r="AD63" s="166">
        <f>IF(AC63,"NON CONSENTITO","")</f>
      </c>
      <c r="AE63" s="117">
        <f>IF(AND(N63,Y63=FALSE,L63=$L$6,$T$6=1),K63,"")</f>
      </c>
    </row>
    <row r="64" spans="1:31" ht="24" customHeight="1" thickBot="1">
      <c r="A64" s="300"/>
      <c r="B64" s="51" t="s">
        <v>78</v>
      </c>
      <c r="C64" s="115"/>
      <c r="D64" s="115"/>
      <c r="E64" s="116"/>
      <c r="F64" s="115"/>
      <c r="G64" s="215">
        <v>6</v>
      </c>
      <c r="H64" s="204">
        <f>IF(J64,"v   ","")</f>
      </c>
      <c r="I64" s="234"/>
      <c r="J64" s="3" t="b">
        <f>IF($G$40=4,TRUE,FALSE)</f>
        <v>0</v>
      </c>
      <c r="K64" s="43">
        <f>IF(J64=TRUE,G64,"")</f>
      </c>
      <c r="L64" s="235"/>
      <c r="M64" s="63">
        <v>3</v>
      </c>
      <c r="N64" s="50" t="b">
        <v>0</v>
      </c>
      <c r="O64" s="27">
        <f>IF(L64=1,IF(K64="",0,K64),0)</f>
        <v>0</v>
      </c>
      <c r="P64" s="28">
        <f>IF(L64=2,IF(K64="",0,K64),0)</f>
        <v>0</v>
      </c>
      <c r="Q64" s="29">
        <f>IF(L64=3,IF(K64="",0,K64),0)</f>
        <v>0</v>
      </c>
      <c r="R64" s="216">
        <f>IF(V64,"SCEGLIERE!",IF(OR(Y64,X64,W64),"ANNO ?",IF(T64&lt;&gt;"","ANTICIPO","")))</f>
      </c>
      <c r="S64" s="165"/>
      <c r="T64" s="61">
        <f>IF(AND(W64=FALSE,Y64=FALSE,M64-L64=1,J64,N64=FALSE),K64,"")</f>
      </c>
      <c r="U64" s="61"/>
      <c r="V64" s="61" t="b">
        <f>IF(AND(N64,J64=FALSE),TRUE,FALSE)</f>
        <v>0</v>
      </c>
      <c r="W64" s="61" t="b">
        <f>IF(AND(J64,N64=FALSE,L64&lt;$L$6),TRUE,FALSE)</f>
        <v>0</v>
      </c>
      <c r="X64" s="61" t="b">
        <f>IF(AND(N64,L64&gt;$L$6-$T$6+1),TRUE,FALSE)</f>
        <v>0</v>
      </c>
      <c r="Y64" s="220" t="b">
        <f>IF(OR(AND(J64=FALSE,N64=FALSE),AND(L64&lt;4,L64&gt;0)),FALSE,TRUE)</f>
        <v>0</v>
      </c>
      <c r="Z64" s="61">
        <f>IF(R64="ANTICIPO",1,"")</f>
      </c>
      <c r="AA64" s="221" t="b">
        <f>AND(N64,Y64=FALSE,L64&lt;$L$6,L64&lt;M64)</f>
        <v>0</v>
      </c>
      <c r="AB64" s="222">
        <f>IF(AA64,1,"")</f>
      </c>
      <c r="AC64" s="223" t="b">
        <f>AND(J64,Y64=FALSE,L64&lt;M64-1)</f>
        <v>0</v>
      </c>
      <c r="AD64" s="166">
        <f>IF(AC64,"NON CONSENTITO","")</f>
      </c>
      <c r="AE64" s="117">
        <f>IF(AND(N64,Y64=FALSE,L64=$L$6,$T$6=1),K64,"")</f>
      </c>
    </row>
    <row r="65" spans="1:31" ht="12" customHeight="1">
      <c r="A65" s="144"/>
      <c r="B65" s="145"/>
      <c r="C65" s="145"/>
      <c r="D65" s="145"/>
      <c r="E65" s="145"/>
      <c r="F65" s="14"/>
      <c r="G65" s="14"/>
      <c r="H65" s="14"/>
      <c r="I65" s="121"/>
      <c r="J65" s="3"/>
      <c r="K65" s="117"/>
      <c r="L65" s="117"/>
      <c r="M65" s="49"/>
      <c r="N65" s="50"/>
      <c r="O65" s="25"/>
      <c r="P65" s="25"/>
      <c r="Q65" s="25"/>
      <c r="S65" s="118"/>
      <c r="T65" s="72"/>
      <c r="U65" s="72"/>
      <c r="V65" s="72"/>
      <c r="W65" s="72"/>
      <c r="X65" s="72"/>
      <c r="Z65" s="72"/>
      <c r="AA65" s="38"/>
      <c r="AB65" s="118"/>
      <c r="AD65" s="207"/>
      <c r="AE65" s="87"/>
    </row>
    <row r="66" spans="1:31" ht="15" customHeight="1">
      <c r="A66" s="256" t="s">
        <v>98</v>
      </c>
      <c r="B66" s="145"/>
      <c r="C66" s="145"/>
      <c r="D66" s="145"/>
      <c r="E66" s="145"/>
      <c r="F66" s="14"/>
      <c r="G66" s="14"/>
      <c r="H66" s="14"/>
      <c r="I66" s="257" t="s">
        <v>2</v>
      </c>
      <c r="J66" s="258"/>
      <c r="K66" s="204">
        <f>SUM(K44:K46)+SUM(K50:K52)+SUM(K56:K58)+SUM(K62:K64)</f>
        <v>24</v>
      </c>
      <c r="L66" s="117"/>
      <c r="M66" s="263"/>
      <c r="N66" s="50"/>
      <c r="O66" s="264">
        <f>SUM(O44:O46)+SUM(O50:O52)+SUM(O56:O58)+SUM(O62:O64)</f>
        <v>0</v>
      </c>
      <c r="P66" s="265">
        <f>SUM(P44:P46)+SUM(P50:P52)+SUM(P56:P58)+SUM(P62:P64)</f>
        <v>0</v>
      </c>
      <c r="Q66" s="204">
        <f>SUM(Q44:Q46)+SUM(Q50:Q52)+SUM(Q56:Q58)+SUM(Q62:Q64)</f>
        <v>0</v>
      </c>
      <c r="R66" s="260" t="str">
        <f>IF(OR(V44:Y46,V50:Y52,V56:Y58,V62:Y64),"ANNI, SCEGLI o CFU ? O ALTRO ERRORE","")</f>
        <v>ANNI, SCEGLI o CFU ? O ALTRO ERRORE</v>
      </c>
      <c r="S66" s="165"/>
      <c r="T66" s="162"/>
      <c r="U66" s="162"/>
      <c r="V66" s="162"/>
      <c r="W66" s="162"/>
      <c r="X66" s="162"/>
      <c r="Y66" s="119"/>
      <c r="Z66" s="162"/>
      <c r="AA66" s="38"/>
      <c r="AB66" s="165"/>
      <c r="AC66" s="38"/>
      <c r="AD66" s="261">
        <f>IF(OR(AC50:AC52,AC56:AC58,AC44:AC46,AC62:AC64),"Ant. N.C.","")</f>
      </c>
      <c r="AE66" s="262">
        <f>SUM(AE44:AE46)+SUM(AE50:AE52)+SUM(AE56:AE58)+SUM(AE62:AE64)</f>
        <v>0</v>
      </c>
    </row>
    <row r="67" spans="1:30" ht="15" customHeight="1">
      <c r="A67" s="146" t="s">
        <v>86</v>
      </c>
      <c r="D67" s="99"/>
      <c r="I67" s="67"/>
      <c r="J67" s="186"/>
      <c r="K67" s="208"/>
      <c r="L67" s="14"/>
      <c r="M67" s="209"/>
      <c r="N67" s="4"/>
      <c r="O67" s="32"/>
      <c r="P67" s="32"/>
      <c r="Q67" s="32"/>
      <c r="R67" s="90"/>
      <c r="S67" s="210"/>
      <c r="T67" s="211"/>
      <c r="U67" s="211"/>
      <c r="V67" s="211"/>
      <c r="W67" s="211"/>
      <c r="X67" s="211"/>
      <c r="Y67" s="212"/>
      <c r="Z67" s="211"/>
      <c r="AA67" s="213"/>
      <c r="AB67" s="214"/>
      <c r="AC67" s="213"/>
      <c r="AD67" s="207"/>
    </row>
    <row r="68" spans="1:30" ht="15" customHeight="1">
      <c r="A68" s="146"/>
      <c r="D68" s="99"/>
      <c r="I68" s="67"/>
      <c r="J68" s="186"/>
      <c r="K68" s="208"/>
      <c r="L68" s="14"/>
      <c r="M68" s="209"/>
      <c r="N68" s="4"/>
      <c r="O68" s="32"/>
      <c r="P68" s="32"/>
      <c r="Q68" s="32"/>
      <c r="R68" s="90"/>
      <c r="S68" s="210"/>
      <c r="T68" s="211"/>
      <c r="U68" s="211"/>
      <c r="V68" s="211"/>
      <c r="W68" s="211"/>
      <c r="X68" s="211"/>
      <c r="Y68" s="212"/>
      <c r="Z68" s="211"/>
      <c r="AA68" s="213"/>
      <c r="AB68" s="214"/>
      <c r="AC68" s="213"/>
      <c r="AD68" s="207"/>
    </row>
    <row r="69" spans="1:30" ht="15" customHeight="1">
      <c r="A69" s="146"/>
      <c r="D69" s="99"/>
      <c r="I69" s="67"/>
      <c r="J69" s="186"/>
      <c r="K69" s="208"/>
      <c r="L69" s="14"/>
      <c r="M69" s="209"/>
      <c r="N69" s="4"/>
      <c r="O69" s="32"/>
      <c r="P69" s="32"/>
      <c r="Q69" s="32"/>
      <c r="R69" s="90"/>
      <c r="S69" s="210"/>
      <c r="T69" s="211"/>
      <c r="U69" s="211"/>
      <c r="V69" s="211"/>
      <c r="W69" s="211"/>
      <c r="X69" s="211"/>
      <c r="Y69" s="212"/>
      <c r="Z69" s="211"/>
      <c r="AA69" s="213"/>
      <c r="AB69" s="214"/>
      <c r="AC69" s="213"/>
      <c r="AD69" s="207"/>
    </row>
    <row r="70" spans="2:31" s="129" customFormat="1" ht="9" customHeight="1">
      <c r="B70" s="58"/>
      <c r="J70" s="183"/>
      <c r="K70" s="46"/>
      <c r="L70" s="130"/>
      <c r="M70" s="131"/>
      <c r="N70" s="188"/>
      <c r="O70" s="31"/>
      <c r="P70" s="31"/>
      <c r="Q70" s="31"/>
      <c r="R70" s="132"/>
      <c r="S70" s="133"/>
      <c r="T70" s="134"/>
      <c r="U70" s="134"/>
      <c r="V70" s="134"/>
      <c r="W70" s="134"/>
      <c r="X70" s="134"/>
      <c r="Y70" s="135"/>
      <c r="Z70" s="136"/>
      <c r="AA70" s="137"/>
      <c r="AB70" s="133"/>
      <c r="AC70" s="137"/>
      <c r="AD70" s="138"/>
      <c r="AE70" s="139"/>
    </row>
    <row r="71" spans="2:31" s="129" customFormat="1" ht="9" customHeight="1">
      <c r="B71" s="58"/>
      <c r="J71" s="183"/>
      <c r="K71" s="46"/>
      <c r="L71" s="130"/>
      <c r="M71" s="131"/>
      <c r="N71" s="188"/>
      <c r="O71" s="31"/>
      <c r="P71" s="31"/>
      <c r="Q71" s="31"/>
      <c r="R71" s="132"/>
      <c r="S71" s="133"/>
      <c r="T71" s="134"/>
      <c r="U71" s="134"/>
      <c r="V71" s="134"/>
      <c r="W71" s="134"/>
      <c r="X71" s="134"/>
      <c r="Y71" s="135"/>
      <c r="Z71" s="136"/>
      <c r="AA71" s="137"/>
      <c r="AB71" s="133"/>
      <c r="AC71" s="137"/>
      <c r="AD71" s="138"/>
      <c r="AE71" s="139"/>
    </row>
    <row r="72" spans="2:31" s="129" customFormat="1" ht="15" customHeight="1">
      <c r="B72" s="59" t="s">
        <v>52</v>
      </c>
      <c r="C72" s="140"/>
      <c r="J72" s="184"/>
      <c r="K72" s="47"/>
      <c r="L72" s="130"/>
      <c r="M72" s="131"/>
      <c r="N72" s="188"/>
      <c r="O72" s="31"/>
      <c r="P72" s="31"/>
      <c r="Q72" s="31"/>
      <c r="R72" s="220" t="b">
        <f>IF(OR(AND(C72=FALSE,G72=FALSE),AND(E72&lt;4,E72&gt;0,NOT(AND(C72=TRUE,$G$29=2)))),FALSE,TRUE)</f>
        <v>0</v>
      </c>
      <c r="S72" s="133"/>
      <c r="T72" s="134"/>
      <c r="U72" s="134"/>
      <c r="V72" s="134"/>
      <c r="W72" s="134"/>
      <c r="X72" s="134"/>
      <c r="Y72" s="135"/>
      <c r="Z72" s="136"/>
      <c r="AA72" s="137"/>
      <c r="AB72" s="133"/>
      <c r="AC72" s="137"/>
      <c r="AD72" s="138"/>
      <c r="AE72" s="139"/>
    </row>
    <row r="73" spans="2:31" s="129" customFormat="1" ht="24.75" customHeight="1">
      <c r="B73" s="58"/>
      <c r="H73" s="139" t="s">
        <v>5</v>
      </c>
      <c r="I73" s="139" t="s">
        <v>56</v>
      </c>
      <c r="J73" s="184"/>
      <c r="K73" s="47" t="s">
        <v>2</v>
      </c>
      <c r="L73" s="141" t="s">
        <v>10</v>
      </c>
      <c r="M73" s="48" t="s">
        <v>28</v>
      </c>
      <c r="N73" s="189"/>
      <c r="O73" s="31"/>
      <c r="P73" s="31"/>
      <c r="Q73" s="31"/>
      <c r="R73" s="132"/>
      <c r="S73" s="133"/>
      <c r="T73" s="39" t="s">
        <v>17</v>
      </c>
      <c r="U73" s="39"/>
      <c r="V73" s="39"/>
      <c r="W73" s="39"/>
      <c r="X73" s="39"/>
      <c r="Y73" s="74"/>
      <c r="Z73" s="110" t="s">
        <v>20</v>
      </c>
      <c r="AA73" s="99"/>
      <c r="AB73" s="111" t="s">
        <v>36</v>
      </c>
      <c r="AC73" s="98"/>
      <c r="AD73" s="112" t="s">
        <v>38</v>
      </c>
      <c r="AE73" s="113" t="s">
        <v>24</v>
      </c>
    </row>
    <row r="74" spans="2:30" ht="9.75" customHeight="1" thickBot="1">
      <c r="B74" s="57"/>
      <c r="J74" s="182"/>
      <c r="K74" s="45"/>
      <c r="L74" s="128"/>
      <c r="M74" s="49"/>
      <c r="N74" s="4"/>
      <c r="O74" s="28"/>
      <c r="P74" s="28"/>
      <c r="Q74" s="28"/>
      <c r="S74" s="118"/>
      <c r="T74" s="97"/>
      <c r="U74" s="97"/>
      <c r="V74" s="97"/>
      <c r="W74" s="97"/>
      <c r="X74" s="97"/>
      <c r="Y74" s="119"/>
      <c r="AB74" s="118"/>
      <c r="AD74" s="112"/>
    </row>
    <row r="75" spans="1:31" ht="24" customHeight="1">
      <c r="A75" s="293" t="s">
        <v>23</v>
      </c>
      <c r="B75" s="60" t="s">
        <v>108</v>
      </c>
      <c r="C75" s="115"/>
      <c r="D75" s="115"/>
      <c r="E75" s="116"/>
      <c r="F75" s="115"/>
      <c r="G75" s="236">
        <v>6</v>
      </c>
      <c r="H75" s="237"/>
      <c r="I75" s="234"/>
      <c r="J75" s="3" t="b">
        <v>0</v>
      </c>
      <c r="K75" s="43">
        <f>IF(J75=TRUE,G75,"")</f>
      </c>
      <c r="L75" s="235"/>
      <c r="M75" s="63">
        <v>3</v>
      </c>
      <c r="N75" s="50" t="b">
        <v>0</v>
      </c>
      <c r="O75" s="24">
        <f>IF(L75=1,IF(K75="",0,K75),0)</f>
        <v>0</v>
      </c>
      <c r="P75" s="25">
        <f>IF(L75=2,IF(K75="",0,K75),0)</f>
        <v>0</v>
      </c>
      <c r="Q75" s="26">
        <f>IF(L75=3,IF(K75="",0,K75),0)</f>
        <v>0</v>
      </c>
      <c r="R75" s="216">
        <f>IF(AND(J75=TRUE,OR($G$40=2,$G$40=3)),"GIÀ SCELTO!",IF(V75,"SCEGLIERE!",IF(OR(Y75,X75,W75),"ANNO ?",IF(T75&lt;&gt;"","ANTICIPO",""))))</f>
      </c>
      <c r="S75" s="165"/>
      <c r="T75" s="61">
        <f>IF(AND(W75=FALSE,Y75=FALSE,M75-L75=1,J75,N75=FALSE),K75,"")</f>
      </c>
      <c r="U75" s="61"/>
      <c r="V75" s="61" t="b">
        <f>IF(AND(N75,J75=FALSE),TRUE,FALSE)</f>
        <v>0</v>
      </c>
      <c r="W75" s="61" t="b">
        <f>IF(AND(J75,N75=FALSE,L75&lt;$L$6),TRUE,FALSE)</f>
        <v>0</v>
      </c>
      <c r="X75" s="61" t="b">
        <f>IF(AND(N75,L75&gt;$L$6-$T$6+1),TRUE,FALSE)</f>
        <v>0</v>
      </c>
      <c r="Y75" s="220" t="b">
        <f>IF(OR(AND(J75=FALSE,N75=FALSE),AND(L75&lt;4,L75&gt;0)),FALSE,TRUE)</f>
        <v>0</v>
      </c>
      <c r="Z75" s="61">
        <f>IF(R75="ANTICIPO",1,"")</f>
      </c>
      <c r="AA75" s="221" t="b">
        <f>AND(N75,Y75=FALSE,L75&lt;$L$6,L75&lt;M75)</f>
        <v>0</v>
      </c>
      <c r="AB75" s="222">
        <f aca="true" t="shared" si="14" ref="AB75:AB91">IF(AA75,1,"")</f>
      </c>
      <c r="AC75" s="223" t="b">
        <f>AND(J75,Y75=FALSE,L75&lt;M75-1)</f>
        <v>0</v>
      </c>
      <c r="AD75" s="166">
        <f aca="true" t="shared" si="15" ref="AD75:AD89">IF(AC75,"NON CONSENTITO","")</f>
      </c>
      <c r="AE75" s="117">
        <f>IF(AND(N75,Y75=FALSE,L75=$L$6,$T$6=1),K75,"")</f>
      </c>
    </row>
    <row r="76" spans="1:31" ht="24" customHeight="1">
      <c r="A76" s="294"/>
      <c r="B76" s="60" t="s">
        <v>109</v>
      </c>
      <c r="C76" s="115"/>
      <c r="D76" s="115"/>
      <c r="E76" s="116"/>
      <c r="F76" s="115"/>
      <c r="G76" s="236">
        <v>6</v>
      </c>
      <c r="H76" s="237"/>
      <c r="I76" s="234"/>
      <c r="J76" s="3" t="b">
        <v>0</v>
      </c>
      <c r="K76" s="43">
        <f aca="true" t="shared" si="16" ref="K76:K89">IF(J76=TRUE,G76,"")</f>
      </c>
      <c r="L76" s="235"/>
      <c r="M76" s="63">
        <v>3</v>
      </c>
      <c r="N76" s="50" t="b">
        <v>0</v>
      </c>
      <c r="O76" s="24">
        <f>IF(L76=1,IF(K76="",0,K76),0)</f>
        <v>0</v>
      </c>
      <c r="P76" s="25">
        <f>IF(L76=2,IF(K76="",0,K76),0)</f>
        <v>0</v>
      </c>
      <c r="Q76" s="26">
        <f>IF(L76=3,IF(K76="",0,K76),0)</f>
        <v>0</v>
      </c>
      <c r="R76" s="216">
        <f>IF(AND(J76=TRUE,OR($G$40=2,$G$40=3)),"GIÀ SCELTO!",IF(V76,"SCEGLIERE!",IF(OR(Y76,X76,W76),"ANNO ?",IF(T76&lt;&gt;"","ANTICIPO",""))))</f>
      </c>
      <c r="S76" s="165"/>
      <c r="T76" s="61">
        <f aca="true" t="shared" si="17" ref="T76:T82">IF(AND(W76=FALSE,Y76=FALSE,M76-L76=1,J76,N76=FALSE),K76,"")</f>
      </c>
      <c r="U76" s="61"/>
      <c r="V76" s="61" t="b">
        <f aca="true" t="shared" si="18" ref="V76:V82">IF(AND(N76,J76=FALSE),TRUE,FALSE)</f>
        <v>0</v>
      </c>
      <c r="W76" s="61" t="b">
        <f aca="true" t="shared" si="19" ref="W76:W82">IF(AND(J76,N76=FALSE,L76&lt;$L$6),TRUE,FALSE)</f>
        <v>0</v>
      </c>
      <c r="X76" s="61" t="b">
        <f aca="true" t="shared" si="20" ref="X76:X91">IF(AND(N76,L76&gt;$L$6-$T$6+1),TRUE,FALSE)</f>
        <v>0</v>
      </c>
      <c r="Y76" s="220" t="b">
        <f>IF(OR(AND(J76=FALSE,N76=FALSE),AND(L76&lt;4,L76&gt;0)),FALSE,TRUE)</f>
        <v>0</v>
      </c>
      <c r="Z76" s="61">
        <f aca="true" t="shared" si="21" ref="Z76:Z83">IF(R76="ANTICIPO",1,"")</f>
      </c>
      <c r="AA76" s="221" t="b">
        <f aca="true" t="shared" si="22" ref="AA76:AA91">AND(N76,Y76=FALSE,L76&lt;$L$6,L76&lt;M76)</f>
        <v>0</v>
      </c>
      <c r="AB76" s="222">
        <f t="shared" si="14"/>
      </c>
      <c r="AC76" s="223" t="b">
        <f aca="true" t="shared" si="23" ref="AC76:AC82">AND(J76,Y76=FALSE,L76&lt;M76-1)</f>
        <v>0</v>
      </c>
      <c r="AD76" s="166">
        <f t="shared" si="15"/>
      </c>
      <c r="AE76" s="117">
        <f aca="true" t="shared" si="24" ref="AE76:AE91">IF(AND(N76,Y76=FALSE,L76=$L$6,$T$6=1),K76,"")</f>
      </c>
    </row>
    <row r="77" spans="1:31" ht="24" customHeight="1">
      <c r="A77" s="294"/>
      <c r="B77" s="60" t="s">
        <v>110</v>
      </c>
      <c r="C77" s="115"/>
      <c r="D77" s="115"/>
      <c r="E77" s="116"/>
      <c r="F77" s="115"/>
      <c r="G77" s="236">
        <v>6</v>
      </c>
      <c r="H77" s="237"/>
      <c r="I77" s="234"/>
      <c r="J77" s="3" t="b">
        <v>0</v>
      </c>
      <c r="K77" s="43">
        <f>IF(J77=TRUE,G77,"")</f>
      </c>
      <c r="L77" s="235"/>
      <c r="M77" s="63">
        <v>3</v>
      </c>
      <c r="N77" s="50" t="b">
        <v>0</v>
      </c>
      <c r="O77" s="24">
        <f>IF(L77=1,IF(K77="",0,K77),0)</f>
        <v>0</v>
      </c>
      <c r="P77" s="25">
        <f>IF(L77=2,IF(K77="",0,K77),0)</f>
        <v>0</v>
      </c>
      <c r="Q77" s="26">
        <f>IF(L77=3,IF(K77="",0,K77),0)</f>
        <v>0</v>
      </c>
      <c r="R77" s="216">
        <f>IF(AND(J77=TRUE,OR($G$40=2,$G$40=4)),"PROPEDEUTICITÀ?",IF(V77,"SCEGLIERE!",IF(OR(Y77,X77,W77),"ANNO ?",IF(T77&lt;&gt;"","ANTICIPO",""))))</f>
      </c>
      <c r="S77" s="165"/>
      <c r="T77" s="61">
        <f>IF(AND(W77=FALSE,Y77=FALSE,M77-L77=1,J77,N77=FALSE),K77,"")</f>
      </c>
      <c r="U77" s="61"/>
      <c r="V77" s="61" t="b">
        <f>IF(AND(N77,J77=FALSE),TRUE,FALSE)</f>
        <v>0</v>
      </c>
      <c r="W77" s="61" t="b">
        <f>IF(AND(J77,N77=FALSE,L77&lt;$L$6),TRUE,FALSE)</f>
        <v>0</v>
      </c>
      <c r="X77" s="61" t="b">
        <f t="shared" si="20"/>
        <v>0</v>
      </c>
      <c r="Y77" s="220" t="b">
        <f>IF(OR(AND(J77=FALSE,N77=FALSE),AND(L77&lt;4,L77&gt;0)),FALSE,TRUE)</f>
        <v>0</v>
      </c>
      <c r="Z77" s="61">
        <f>IF(R77="ANTICIPO",1,"")</f>
      </c>
      <c r="AA77" s="221" t="b">
        <f t="shared" si="22"/>
        <v>0</v>
      </c>
      <c r="AB77" s="222">
        <f t="shared" si="14"/>
      </c>
      <c r="AC77" s="223" t="b">
        <f>AND(J77,Y77=FALSE,L77&lt;M77-1)</f>
        <v>0</v>
      </c>
      <c r="AD77" s="166">
        <f t="shared" si="15"/>
      </c>
      <c r="AE77" s="117">
        <f t="shared" si="24"/>
      </c>
    </row>
    <row r="78" spans="1:31" ht="24" customHeight="1">
      <c r="A78" s="294"/>
      <c r="B78" s="60" t="s">
        <v>111</v>
      </c>
      <c r="C78" s="115"/>
      <c r="D78" s="115"/>
      <c r="E78" s="116"/>
      <c r="F78" s="115"/>
      <c r="G78" s="236">
        <v>6</v>
      </c>
      <c r="H78" s="237"/>
      <c r="I78" s="234"/>
      <c r="J78" s="3" t="b">
        <v>0</v>
      </c>
      <c r="K78" s="43">
        <f t="shared" si="16"/>
      </c>
      <c r="L78" s="235"/>
      <c r="M78" s="63">
        <v>3</v>
      </c>
      <c r="N78" s="50" t="b">
        <v>0</v>
      </c>
      <c r="O78" s="24">
        <f aca="true" t="shared" si="25" ref="O78:O83">IF(L78=1,IF(K78="",0,K78),0)</f>
        <v>0</v>
      </c>
      <c r="P78" s="25">
        <f aca="true" t="shared" si="26" ref="P78:P83">IF(L78=2,IF(K78="",0,K78),0)</f>
        <v>0</v>
      </c>
      <c r="Q78" s="26">
        <f aca="true" t="shared" si="27" ref="Q78:Q83">IF(L78=3,IF(K78="",0,K78),0)</f>
        <v>0</v>
      </c>
      <c r="R78" s="216">
        <f>IF(AND(J78=TRUE,OR($G$40=3,$G$40=4)),"PROPEDEUTICITÀ?",IF(V78,"SCEGLIERE!",IF(OR(Y78,X78,W78),"ANNO ?",IF(T78&lt;&gt;"","ANTICIPO",""))))</f>
      </c>
      <c r="S78" s="165"/>
      <c r="T78" s="61">
        <f t="shared" si="17"/>
      </c>
      <c r="U78" s="61"/>
      <c r="V78" s="61" t="b">
        <f t="shared" si="18"/>
        <v>0</v>
      </c>
      <c r="W78" s="61" t="b">
        <f t="shared" si="19"/>
        <v>0</v>
      </c>
      <c r="X78" s="61" t="b">
        <f t="shared" si="20"/>
        <v>0</v>
      </c>
      <c r="Y78" s="220" t="b">
        <f>IF(OR(AND(J78=FALSE,N78=FALSE),AND(L78&lt;4,L78&gt;0)),FALSE,TRUE)</f>
        <v>0</v>
      </c>
      <c r="Z78" s="61">
        <f t="shared" si="21"/>
      </c>
      <c r="AA78" s="221" t="b">
        <f t="shared" si="22"/>
        <v>0</v>
      </c>
      <c r="AB78" s="222">
        <f t="shared" si="14"/>
      </c>
      <c r="AC78" s="223" t="b">
        <f t="shared" si="23"/>
        <v>0</v>
      </c>
      <c r="AD78" s="166">
        <f t="shared" si="15"/>
      </c>
      <c r="AE78" s="117">
        <f t="shared" si="24"/>
      </c>
    </row>
    <row r="79" spans="1:31" ht="24" customHeight="1">
      <c r="A79" s="295"/>
      <c r="B79" s="60" t="s">
        <v>62</v>
      </c>
      <c r="C79" s="143"/>
      <c r="D79" s="143"/>
      <c r="E79" s="116"/>
      <c r="F79" s="115"/>
      <c r="G79" s="236">
        <v>6</v>
      </c>
      <c r="H79" s="237"/>
      <c r="I79" s="234"/>
      <c r="J79" s="3" t="b">
        <v>0</v>
      </c>
      <c r="K79" s="43">
        <f t="shared" si="16"/>
      </c>
      <c r="L79" s="235"/>
      <c r="M79" s="63">
        <v>3</v>
      </c>
      <c r="N79" s="50" t="b">
        <v>0</v>
      </c>
      <c r="O79" s="24">
        <f t="shared" si="25"/>
        <v>0</v>
      </c>
      <c r="P79" s="25">
        <f t="shared" si="26"/>
        <v>0</v>
      </c>
      <c r="Q79" s="26">
        <f t="shared" si="27"/>
        <v>0</v>
      </c>
      <c r="R79" s="216">
        <f>IF(V79,"SCEGLIERE!",IF(OR(Y79,X79,W79),"ANNO ?",IF(T79&lt;&gt;"","ANTICIPO","")))</f>
      </c>
      <c r="S79" s="165"/>
      <c r="T79" s="61">
        <f t="shared" si="17"/>
      </c>
      <c r="U79" s="61"/>
      <c r="V79" s="61" t="b">
        <f t="shared" si="18"/>
        <v>0</v>
      </c>
      <c r="W79" s="61" t="b">
        <f t="shared" si="19"/>
        <v>0</v>
      </c>
      <c r="X79" s="61" t="b">
        <f t="shared" si="20"/>
        <v>0</v>
      </c>
      <c r="Y79" s="220" t="b">
        <f>IF(OR(AND(J79=FALSE,N79=FALSE),AND(L79&lt;4,L79&gt;0)),FALSE,TRUE)</f>
        <v>0</v>
      </c>
      <c r="Z79" s="61">
        <f t="shared" si="21"/>
      </c>
      <c r="AA79" s="221" t="b">
        <f t="shared" si="22"/>
        <v>0</v>
      </c>
      <c r="AB79" s="222">
        <f t="shared" si="14"/>
      </c>
      <c r="AC79" s="223" t="b">
        <f t="shared" si="23"/>
        <v>0</v>
      </c>
      <c r="AD79" s="166">
        <f t="shared" si="15"/>
      </c>
      <c r="AE79" s="117">
        <f t="shared" si="24"/>
      </c>
    </row>
    <row r="80" spans="1:31" ht="24" customHeight="1">
      <c r="A80" s="296"/>
      <c r="B80" s="60" t="s">
        <v>59</v>
      </c>
      <c r="C80" s="115"/>
      <c r="D80" s="115"/>
      <c r="E80" s="116"/>
      <c r="F80" s="115"/>
      <c r="G80" s="236">
        <v>6</v>
      </c>
      <c r="H80" s="237"/>
      <c r="I80" s="234"/>
      <c r="J80" s="3" t="b">
        <v>0</v>
      </c>
      <c r="K80" s="43">
        <f t="shared" si="16"/>
      </c>
      <c r="L80" s="235"/>
      <c r="M80" s="63">
        <v>3</v>
      </c>
      <c r="N80" s="50" t="b">
        <v>0</v>
      </c>
      <c r="O80" s="24">
        <f t="shared" si="25"/>
        <v>0</v>
      </c>
      <c r="P80" s="25">
        <f t="shared" si="26"/>
        <v>0</v>
      </c>
      <c r="Q80" s="26">
        <f t="shared" si="27"/>
        <v>0</v>
      </c>
      <c r="R80" s="216">
        <f>IF(V80,"SCEGLIERE!",IF(OR(Y80,X80,W80),"ANNO ?",IF(T80&lt;&gt;"","ANTICIPO","")))</f>
      </c>
      <c r="S80" s="165"/>
      <c r="T80" s="61">
        <f t="shared" si="17"/>
      </c>
      <c r="U80" s="61"/>
      <c r="V80" s="61" t="b">
        <f t="shared" si="18"/>
        <v>0</v>
      </c>
      <c r="W80" s="61" t="b">
        <f t="shared" si="19"/>
        <v>0</v>
      </c>
      <c r="X80" s="61" t="b">
        <f t="shared" si="20"/>
        <v>0</v>
      </c>
      <c r="Y80" s="220" t="b">
        <f>IF(OR(AND(J80=FALSE,N80=FALSE),AND(L80&lt;4,L80&gt;0)),FALSE,TRUE)</f>
        <v>0</v>
      </c>
      <c r="Z80" s="61">
        <f t="shared" si="21"/>
      </c>
      <c r="AA80" s="221" t="b">
        <f t="shared" si="22"/>
        <v>0</v>
      </c>
      <c r="AB80" s="222">
        <f t="shared" si="14"/>
      </c>
      <c r="AC80" s="223" t="b">
        <f t="shared" si="23"/>
        <v>0</v>
      </c>
      <c r="AD80" s="166">
        <f t="shared" si="15"/>
      </c>
      <c r="AE80" s="117">
        <f t="shared" si="24"/>
      </c>
    </row>
    <row r="81" spans="1:31" ht="24" customHeight="1">
      <c r="A81" s="296"/>
      <c r="B81" s="60" t="s">
        <v>112</v>
      </c>
      <c r="C81" s="115"/>
      <c r="D81" s="115"/>
      <c r="E81" s="116"/>
      <c r="F81" s="115"/>
      <c r="G81" s="236">
        <v>6</v>
      </c>
      <c r="H81" s="237"/>
      <c r="I81" s="234"/>
      <c r="J81" s="3" t="b">
        <v>0</v>
      </c>
      <c r="K81" s="43">
        <f t="shared" si="16"/>
      </c>
      <c r="L81" s="235"/>
      <c r="M81" s="63">
        <v>3</v>
      </c>
      <c r="N81" s="50" t="b">
        <v>0</v>
      </c>
      <c r="O81" s="24">
        <f t="shared" si="25"/>
        <v>0</v>
      </c>
      <c r="P81" s="25">
        <f t="shared" si="26"/>
        <v>0</v>
      </c>
      <c r="Q81" s="26">
        <f t="shared" si="27"/>
        <v>0</v>
      </c>
      <c r="R81" s="216">
        <f>IF(AND(J81=TRUE,$J$82=FALSE),"PROPEDEUTICITÀ?",IF(V81,"SCEGLIERE!",IF(OR(Y81,X81,W81),"ANNO ?",IF(T81&lt;&gt;"","ANTICIPO",""))))</f>
      </c>
      <c r="S81" s="165"/>
      <c r="T81" s="61">
        <f t="shared" si="17"/>
      </c>
      <c r="U81" s="61"/>
      <c r="V81" s="61" t="b">
        <f t="shared" si="18"/>
        <v>0</v>
      </c>
      <c r="W81" s="61" t="b">
        <f t="shared" si="19"/>
        <v>0</v>
      </c>
      <c r="X81" s="61" t="b">
        <f t="shared" si="20"/>
        <v>0</v>
      </c>
      <c r="Y81" s="220" t="b">
        <f>IF(OR(AND(J81=FALSE,N81=FALSE),AND(L81&lt;4,L81&gt;0)),FALSE,TRUE)</f>
        <v>0</v>
      </c>
      <c r="Z81" s="61">
        <f t="shared" si="21"/>
      </c>
      <c r="AA81" s="221" t="b">
        <f t="shared" si="22"/>
        <v>0</v>
      </c>
      <c r="AB81" s="222">
        <f t="shared" si="14"/>
      </c>
      <c r="AC81" s="223" t="b">
        <f t="shared" si="23"/>
        <v>0</v>
      </c>
      <c r="AD81" s="166">
        <f t="shared" si="15"/>
      </c>
      <c r="AE81" s="117">
        <f t="shared" si="24"/>
      </c>
    </row>
    <row r="82" spans="1:31" ht="24" customHeight="1">
      <c r="A82" s="296"/>
      <c r="B82" s="60" t="s">
        <v>60</v>
      </c>
      <c r="C82" s="114"/>
      <c r="D82" s="143"/>
      <c r="E82" s="116"/>
      <c r="F82" s="115"/>
      <c r="G82" s="236">
        <v>6</v>
      </c>
      <c r="H82" s="237"/>
      <c r="I82" s="234"/>
      <c r="J82" s="3" t="b">
        <v>0</v>
      </c>
      <c r="K82" s="43">
        <f t="shared" si="16"/>
      </c>
      <c r="L82" s="235"/>
      <c r="M82" s="63">
        <v>3</v>
      </c>
      <c r="N82" s="50" t="b">
        <v>0</v>
      </c>
      <c r="O82" s="24">
        <f t="shared" si="25"/>
        <v>0</v>
      </c>
      <c r="P82" s="25">
        <f t="shared" si="26"/>
        <v>0</v>
      </c>
      <c r="Q82" s="26">
        <f t="shared" si="27"/>
        <v>0</v>
      </c>
      <c r="R82" s="216">
        <f>IF(V82,"SCEGLIERE!",IF(OR(Y82,X82,W82),"ANNO ?",IF(T82&lt;&gt;"","ANTICIPO","")))</f>
      </c>
      <c r="S82" s="165"/>
      <c r="T82" s="61">
        <f t="shared" si="17"/>
      </c>
      <c r="U82" s="61"/>
      <c r="V82" s="61" t="b">
        <f t="shared" si="18"/>
        <v>0</v>
      </c>
      <c r="W82" s="61" t="b">
        <f t="shared" si="19"/>
        <v>0</v>
      </c>
      <c r="X82" s="61" t="b">
        <f t="shared" si="20"/>
        <v>0</v>
      </c>
      <c r="Y82" s="220" t="b">
        <f>IF(OR(AND(J82=FALSE,N82=FALSE),AND(L82&lt;4,L82&gt;0)),FALSE,TRUE)</f>
        <v>0</v>
      </c>
      <c r="Z82" s="61">
        <f t="shared" si="21"/>
      </c>
      <c r="AA82" s="221" t="b">
        <f t="shared" si="22"/>
        <v>0</v>
      </c>
      <c r="AB82" s="222">
        <f t="shared" si="14"/>
      </c>
      <c r="AC82" s="223" t="b">
        <f t="shared" si="23"/>
        <v>0</v>
      </c>
      <c r="AD82" s="166">
        <f t="shared" si="15"/>
      </c>
      <c r="AE82" s="117">
        <f t="shared" si="24"/>
      </c>
    </row>
    <row r="83" spans="1:31" ht="24" customHeight="1">
      <c r="A83" s="296"/>
      <c r="B83" s="60" t="s">
        <v>88</v>
      </c>
      <c r="C83" s="114"/>
      <c r="D83" s="143"/>
      <c r="E83" s="116"/>
      <c r="F83" s="115"/>
      <c r="G83" s="236">
        <v>6</v>
      </c>
      <c r="H83" s="237"/>
      <c r="I83" s="234"/>
      <c r="J83" s="3" t="b">
        <v>0</v>
      </c>
      <c r="K83" s="43">
        <f t="shared" si="16"/>
      </c>
      <c r="L83" s="235"/>
      <c r="M83" s="63">
        <v>2</v>
      </c>
      <c r="N83" s="50" t="b">
        <v>0</v>
      </c>
      <c r="O83" s="24">
        <f t="shared" si="25"/>
        <v>0</v>
      </c>
      <c r="P83" s="25">
        <f t="shared" si="26"/>
        <v>0</v>
      </c>
      <c r="Q83" s="26">
        <f t="shared" si="27"/>
        <v>0</v>
      </c>
      <c r="R83" s="216">
        <f>IF(V83,"SCEGLIERE!",IF(OR(Y83,X83,W83),"ANNO ?",IF(T83&lt;&gt;"","ANTICIPO","")))</f>
      </c>
      <c r="S83" s="165"/>
      <c r="T83" s="61">
        <f>IF(AND(W83=FALSE,Y83=FALSE,M83-L83=1,J83,N83=FALSE),K83,"")</f>
      </c>
      <c r="U83" s="61"/>
      <c r="V83" s="61" t="b">
        <f>IF(AND(N83,J83=FALSE),TRUE,FALSE)</f>
        <v>0</v>
      </c>
      <c r="W83" s="61" t="b">
        <f>IF(AND(J83,N83=FALSE,L83&lt;$L$6),TRUE,FALSE)</f>
        <v>0</v>
      </c>
      <c r="X83" s="61" t="b">
        <f t="shared" si="20"/>
        <v>0</v>
      </c>
      <c r="Y83" s="220" t="b">
        <f>IF(OR(AND(J83=FALSE,N83=FALSE),AND(L83&lt;4,L83&gt;0)),FALSE,TRUE)</f>
        <v>0</v>
      </c>
      <c r="Z83" s="61">
        <f t="shared" si="21"/>
      </c>
      <c r="AA83" s="221" t="b">
        <f t="shared" si="22"/>
        <v>0</v>
      </c>
      <c r="AB83" s="222">
        <f t="shared" si="14"/>
      </c>
      <c r="AC83" s="223" t="b">
        <f>AND(J83,Y83=FALSE,L83&lt;M83-1)</f>
        <v>0</v>
      </c>
      <c r="AD83" s="166">
        <f t="shared" si="15"/>
      </c>
      <c r="AE83" s="117">
        <f t="shared" si="24"/>
      </c>
    </row>
    <row r="84" spans="1:31" ht="15.75" customHeight="1">
      <c r="A84" s="296"/>
      <c r="B84" s="199" t="s">
        <v>99</v>
      </c>
      <c r="C84" s="114"/>
      <c r="D84" s="114"/>
      <c r="E84" s="201"/>
      <c r="F84" s="115"/>
      <c r="G84" s="215"/>
      <c r="H84" s="200"/>
      <c r="I84" s="116"/>
      <c r="J84" s="3"/>
      <c r="K84" s="43"/>
      <c r="L84" s="30"/>
      <c r="M84" s="63"/>
      <c r="N84" s="50"/>
      <c r="O84" s="24"/>
      <c r="P84" s="25"/>
      <c r="Q84" s="26"/>
      <c r="R84" s="216"/>
      <c r="S84" s="118"/>
      <c r="T84" s="61"/>
      <c r="U84" s="61"/>
      <c r="V84" s="61"/>
      <c r="W84" s="61"/>
      <c r="X84" s="61"/>
      <c r="Y84" s="220"/>
      <c r="Z84" s="61"/>
      <c r="AA84" s="221"/>
      <c r="AB84" s="222"/>
      <c r="AC84" s="223"/>
      <c r="AD84" s="166"/>
      <c r="AE84" s="117"/>
    </row>
    <row r="85" spans="1:31" ht="24" customHeight="1">
      <c r="A85" s="296"/>
      <c r="B85" s="60" t="s">
        <v>65</v>
      </c>
      <c r="C85" s="114"/>
      <c r="D85" s="143"/>
      <c r="E85" s="116"/>
      <c r="F85" s="115"/>
      <c r="G85" s="236">
        <v>6</v>
      </c>
      <c r="H85" s="237"/>
      <c r="I85" s="234"/>
      <c r="J85" s="3" t="b">
        <v>0</v>
      </c>
      <c r="K85" s="43">
        <f t="shared" si="16"/>
      </c>
      <c r="L85" s="235"/>
      <c r="M85" s="63">
        <v>3</v>
      </c>
      <c r="N85" s="50" t="b">
        <v>0</v>
      </c>
      <c r="O85" s="24">
        <f>IF(L85=1,IF(K85="",0,K85),0)</f>
        <v>0</v>
      </c>
      <c r="P85" s="25">
        <f>IF(L85=2,IF(K85="",0,K85),0)</f>
        <v>0</v>
      </c>
      <c r="Q85" s="26">
        <f>IF(L85=3,IF(K85="",0,K85),0)</f>
        <v>0</v>
      </c>
      <c r="R85" s="216">
        <f>IF(V85,"SCEGLIERE!",IF(OR(Y85,X85,W85),"ANNO ?",IF(T85&lt;&gt;"","ANTICIPO","")))</f>
      </c>
      <c r="S85" s="165"/>
      <c r="T85" s="61">
        <f>IF(AND(W85=FALSE,Y85=FALSE,M85-L85=1,J85,N85=FALSE),K85,"")</f>
      </c>
      <c r="U85" s="61"/>
      <c r="V85" s="61" t="b">
        <f aca="true" t="shared" si="28" ref="V85:V91">IF(AND(N85,J85=FALSE),TRUE,FALSE)</f>
        <v>0</v>
      </c>
      <c r="W85" s="61" t="b">
        <f aca="true" t="shared" si="29" ref="W85:W91">IF(AND(J85,N85=FALSE,L85&lt;$L$6),TRUE,FALSE)</f>
        <v>0</v>
      </c>
      <c r="X85" s="61" t="b">
        <f t="shared" si="20"/>
        <v>0</v>
      </c>
      <c r="Y85" s="220" t="b">
        <f>IF(OR(AND(J85=FALSE,N85=FALSE),AND(L85&lt;4,L85&gt;0)),FALSE,TRUE)</f>
        <v>0</v>
      </c>
      <c r="Z85" s="61">
        <f>IF(R85="ANTICIPO",1,"")</f>
      </c>
      <c r="AA85" s="221" t="b">
        <f t="shared" si="22"/>
        <v>0</v>
      </c>
      <c r="AB85" s="222">
        <f t="shared" si="14"/>
      </c>
      <c r="AC85" s="223" t="b">
        <f>AND(J85,Y85=FALSE,L85&lt;M85-1)</f>
        <v>0</v>
      </c>
      <c r="AD85" s="166">
        <f t="shared" si="15"/>
      </c>
      <c r="AE85" s="117">
        <f t="shared" si="24"/>
      </c>
    </row>
    <row r="86" spans="1:31" ht="24" customHeight="1">
      <c r="A86" s="296"/>
      <c r="B86" s="60" t="s">
        <v>64</v>
      </c>
      <c r="C86" s="114"/>
      <c r="D86" s="143"/>
      <c r="E86" s="116"/>
      <c r="F86" s="115"/>
      <c r="G86" s="236">
        <v>6</v>
      </c>
      <c r="H86" s="237"/>
      <c r="I86" s="234"/>
      <c r="J86" s="3" t="b">
        <v>0</v>
      </c>
      <c r="K86" s="43">
        <f t="shared" si="16"/>
      </c>
      <c r="L86" s="235"/>
      <c r="M86" s="63">
        <v>3</v>
      </c>
      <c r="N86" s="50" t="b">
        <v>0</v>
      </c>
      <c r="O86" s="24">
        <f>IF(L86=1,IF(K86="",0,K86),0)</f>
        <v>0</v>
      </c>
      <c r="P86" s="25">
        <f>IF(L86=2,IF(K86="",0,K86),0)</f>
        <v>0</v>
      </c>
      <c r="Q86" s="26">
        <f>IF(L86=3,IF(K86="",0,K86),0)</f>
        <v>0</v>
      </c>
      <c r="R86" s="216">
        <f>IF(V86,"SCEGLIERE!",IF(OR(Y86,X86,W86),"ANNO ?",IF(T86&lt;&gt;"","ANTICIPO","")))</f>
      </c>
      <c r="S86" s="165"/>
      <c r="T86" s="61">
        <f>IF(AND(W86=FALSE,Y86=FALSE,M86-L86=1,J86,N86=FALSE),K86,"")</f>
      </c>
      <c r="U86" s="61"/>
      <c r="V86" s="61" t="b">
        <f t="shared" si="28"/>
        <v>0</v>
      </c>
      <c r="W86" s="61" t="b">
        <f t="shared" si="29"/>
        <v>0</v>
      </c>
      <c r="X86" s="61" t="b">
        <f t="shared" si="20"/>
        <v>0</v>
      </c>
      <c r="Y86" s="220" t="b">
        <f>IF(OR(AND(J86=FALSE,N86=FALSE),AND(L86&lt;4,L86&gt;0)),FALSE,TRUE)</f>
        <v>0</v>
      </c>
      <c r="Z86" s="61">
        <f>IF(R86="ANTICIPO",1,"")</f>
      </c>
      <c r="AA86" s="221" t="b">
        <f t="shared" si="22"/>
        <v>0</v>
      </c>
      <c r="AB86" s="222">
        <f t="shared" si="14"/>
      </c>
      <c r="AC86" s="223" t="b">
        <f>AND(J86,Y86=FALSE,L86&lt;M86-1)</f>
        <v>0</v>
      </c>
      <c r="AD86" s="166">
        <f t="shared" si="15"/>
      </c>
      <c r="AE86" s="117">
        <f t="shared" si="24"/>
      </c>
    </row>
    <row r="87" spans="1:31" ht="24" customHeight="1">
      <c r="A87" s="296"/>
      <c r="B87" s="60" t="s">
        <v>100</v>
      </c>
      <c r="C87" s="114"/>
      <c r="D87" s="143"/>
      <c r="E87" s="116"/>
      <c r="F87" s="115"/>
      <c r="G87" s="236">
        <v>6</v>
      </c>
      <c r="H87" s="237"/>
      <c r="I87" s="234"/>
      <c r="J87" s="3" t="b">
        <v>0</v>
      </c>
      <c r="K87" s="43">
        <f>IF(J87=TRUE,G87,"")</f>
      </c>
      <c r="L87" s="235"/>
      <c r="M87" s="63">
        <v>3</v>
      </c>
      <c r="N87" s="50" t="b">
        <v>0</v>
      </c>
      <c r="O87" s="24">
        <f>IF(L87=1,IF(K87="",0,K87),0)</f>
        <v>0</v>
      </c>
      <c r="P87" s="25">
        <f>IF(L87=2,IF(K87="",0,K87),0)</f>
        <v>0</v>
      </c>
      <c r="Q87" s="26">
        <f>IF(L87=3,IF(K87="",0,K87),0)</f>
        <v>0</v>
      </c>
      <c r="R87" s="216">
        <f>IF(V87,"SCEGLIERE!",IF(OR(Y87,X87,W87),"ANNO ?",IF(T87&lt;&gt;"","ANTICIPO","")))</f>
      </c>
      <c r="S87" s="165"/>
      <c r="T87" s="61">
        <f>IF(AND(W87=FALSE,Y87=FALSE,M87-L87=1,J87,N87=FALSE),K87,"")</f>
      </c>
      <c r="U87" s="61"/>
      <c r="V87" s="61" t="b">
        <f>IF(AND(N87,J87=FALSE),TRUE,FALSE)</f>
        <v>0</v>
      </c>
      <c r="W87" s="61" t="b">
        <f>IF(AND(J87,N87=FALSE,L87&lt;$L$6),TRUE,FALSE)</f>
        <v>0</v>
      </c>
      <c r="X87" s="61" t="b">
        <f>IF(AND(N87,L87&gt;$L$6-$T$6+1),TRUE,FALSE)</f>
        <v>0</v>
      </c>
      <c r="Y87" s="220" t="b">
        <f>IF(OR(AND(J87=FALSE,N87=FALSE),AND(L87&lt;4,L87&gt;0)),FALSE,TRUE)</f>
        <v>0</v>
      </c>
      <c r="Z87" s="61">
        <f>IF(R87="ANTICIPO",1,"")</f>
      </c>
      <c r="AA87" s="221" t="b">
        <f t="shared" si="22"/>
        <v>0</v>
      </c>
      <c r="AB87" s="222">
        <f t="shared" si="14"/>
      </c>
      <c r="AC87" s="223" t="b">
        <f>AND(J87,Y87=FALSE,L87&lt;M87-1)</f>
        <v>0</v>
      </c>
      <c r="AD87" s="166">
        <f t="shared" si="15"/>
      </c>
      <c r="AE87" s="117">
        <f>IF(AND(N87,Y87=FALSE,L87=$L$6,$T$6=1),K87,"")</f>
      </c>
    </row>
    <row r="88" spans="1:31" ht="24" customHeight="1">
      <c r="A88" s="296"/>
      <c r="B88" s="60" t="s">
        <v>101</v>
      </c>
      <c r="C88" s="114"/>
      <c r="D88" s="143"/>
      <c r="E88" s="116"/>
      <c r="F88" s="115"/>
      <c r="G88" s="236">
        <v>6</v>
      </c>
      <c r="H88" s="237"/>
      <c r="I88" s="234"/>
      <c r="J88" s="3" t="b">
        <v>0</v>
      </c>
      <c r="K88" s="43">
        <f>IF(J88=TRUE,G88,"")</f>
      </c>
      <c r="L88" s="235"/>
      <c r="M88" s="63">
        <v>3</v>
      </c>
      <c r="N88" s="50" t="b">
        <v>0</v>
      </c>
      <c r="O88" s="24">
        <f>IF(L88=1,IF(K88="",0,K88),0)</f>
        <v>0</v>
      </c>
      <c r="P88" s="25">
        <f>IF(L88=2,IF(K88="",0,K88),0)</f>
        <v>0</v>
      </c>
      <c r="Q88" s="26">
        <f>IF(L88=3,IF(K88="",0,K88),0)</f>
        <v>0</v>
      </c>
      <c r="R88" s="216">
        <f>IF(V88,"SCEGLIERE!",IF(OR(Y88,X88,W88),"ANNO ?",IF(T88&lt;&gt;"","ANTICIPO","")))</f>
      </c>
      <c r="S88" s="165"/>
      <c r="T88" s="61">
        <f>IF(AND(W88=FALSE,Y88=FALSE,M88-L88=1,J88,N88=FALSE),K88,"")</f>
      </c>
      <c r="U88" s="61"/>
      <c r="V88" s="61" t="b">
        <f t="shared" si="28"/>
        <v>0</v>
      </c>
      <c r="W88" s="61" t="b">
        <f t="shared" si="29"/>
        <v>0</v>
      </c>
      <c r="X88" s="61" t="b">
        <f t="shared" si="20"/>
        <v>0</v>
      </c>
      <c r="Y88" s="220" t="b">
        <f>IF(OR(AND(J88=FALSE,N88=FALSE),AND(L88&lt;4,L88&gt;0)),FALSE,TRUE)</f>
        <v>0</v>
      </c>
      <c r="Z88" s="61">
        <f>IF(R88="ANTICIPO",1,"")</f>
      </c>
      <c r="AA88" s="221" t="b">
        <f t="shared" si="22"/>
        <v>0</v>
      </c>
      <c r="AB88" s="222">
        <f t="shared" si="14"/>
      </c>
      <c r="AC88" s="223" t="b">
        <f>AND(J88,Y88=FALSE,L88&lt;M88-1)</f>
        <v>0</v>
      </c>
      <c r="AD88" s="166">
        <f t="shared" si="15"/>
      </c>
      <c r="AE88" s="117">
        <f t="shared" si="24"/>
      </c>
    </row>
    <row r="89" spans="1:31" ht="24" customHeight="1">
      <c r="A89" s="296"/>
      <c r="B89" s="60" t="s">
        <v>89</v>
      </c>
      <c r="C89" s="114"/>
      <c r="D89" s="143"/>
      <c r="E89" s="116"/>
      <c r="F89" s="115"/>
      <c r="G89" s="236">
        <v>12</v>
      </c>
      <c r="H89" s="237"/>
      <c r="I89" s="234"/>
      <c r="J89" s="3" t="b">
        <v>0</v>
      </c>
      <c r="K89" s="43">
        <f t="shared" si="16"/>
      </c>
      <c r="L89" s="235"/>
      <c r="M89" s="63">
        <v>3</v>
      </c>
      <c r="N89" s="50" t="b">
        <v>0</v>
      </c>
      <c r="O89" s="24">
        <f>IF(L89=1,IF(K89="",0,K89),0)</f>
        <v>0</v>
      </c>
      <c r="P89" s="25">
        <f>IF(L89=2,IF(K89="",0,K89),0)</f>
        <v>0</v>
      </c>
      <c r="Q89" s="26">
        <f>IF(L89=3,IF(K89="",0,K89),0)</f>
        <v>0</v>
      </c>
      <c r="R89" s="216">
        <f>IF(AND(J89=TRUE,OR($G$40=2,$G$40=4)),"PROPEDEUTICITÀ?",IF(V89,"SCEGLIERE!",IF(OR(Y89,X89,W89),"ANNO ?",IF(T89&lt;&gt;"","ANTICIPO",""))))</f>
      </c>
      <c r="S89" s="165"/>
      <c r="T89" s="61">
        <f>IF(AND(W89=FALSE,Y89=FALSE,M89-L89=1,J89,N89=FALSE),K89,"")</f>
      </c>
      <c r="U89" s="61"/>
      <c r="V89" s="61" t="b">
        <f t="shared" si="28"/>
        <v>0</v>
      </c>
      <c r="W89" s="61" t="b">
        <f t="shared" si="29"/>
        <v>0</v>
      </c>
      <c r="X89" s="61" t="b">
        <f t="shared" si="20"/>
        <v>0</v>
      </c>
      <c r="Y89" s="220" t="b">
        <f>IF(OR(AND(J89=FALSE,N89=FALSE),AND(L89&lt;4,L89&gt;0)),FALSE,TRUE)</f>
        <v>0</v>
      </c>
      <c r="Z89" s="61">
        <f>IF(R89="ANTICIPO",1,"")</f>
      </c>
      <c r="AA89" s="221" t="b">
        <f t="shared" si="22"/>
        <v>0</v>
      </c>
      <c r="AB89" s="222">
        <f t="shared" si="14"/>
      </c>
      <c r="AC89" s="223" t="b">
        <f>AND(J89,Y89=FALSE,L89&lt;M89-1)</f>
        <v>0</v>
      </c>
      <c r="AD89" s="166">
        <f t="shared" si="15"/>
      </c>
      <c r="AE89" s="117">
        <f t="shared" si="24"/>
      </c>
    </row>
    <row r="90" spans="1:31" ht="24" customHeight="1">
      <c r="A90" s="296"/>
      <c r="B90" s="303"/>
      <c r="C90" s="304"/>
      <c r="D90" s="304"/>
      <c r="E90" s="305"/>
      <c r="F90" s="115"/>
      <c r="G90" s="238"/>
      <c r="H90" s="237"/>
      <c r="I90" s="234"/>
      <c r="J90" s="193" t="b">
        <v>0</v>
      </c>
      <c r="K90" s="240"/>
      <c r="L90" s="235"/>
      <c r="M90" s="63"/>
      <c r="N90" s="50" t="b">
        <v>0</v>
      </c>
      <c r="O90" s="24">
        <f>IF(AND(OR(J90=TRUE,N90=TRUE),L90=1),IF(K90="",0,K90),0)</f>
        <v>0</v>
      </c>
      <c r="P90" s="25">
        <f>IF(AND(OR(J90=TRUE,N90=TRUE),L90=2),IF(K90="",0,K90),0)</f>
        <v>0</v>
      </c>
      <c r="Q90" s="26">
        <f>IF(AND(OR(J90=TRUE,N90=TRUE),L90=3),IF(K90="",0,K90),0)</f>
        <v>0</v>
      </c>
      <c r="R90" s="216">
        <f>IF(V90,"SCEGLIERE!",IF(OR(Y90,X90,W90),"ANNO ?",""))</f>
      </c>
      <c r="S90" s="162">
        <f>IF(U90,"CFU ?","")</f>
      </c>
      <c r="T90" s="61"/>
      <c r="U90" s="61" t="b">
        <f>IF(AND(J90,OR(K90&lt;1,K90&gt;12)),TRUE,FALSE)</f>
        <v>0</v>
      </c>
      <c r="V90" s="61" t="b">
        <f t="shared" si="28"/>
        <v>0</v>
      </c>
      <c r="W90" s="61" t="b">
        <f t="shared" si="29"/>
        <v>0</v>
      </c>
      <c r="X90" s="61" t="b">
        <f>IF(AND(N90,L90&gt;$L$6-$T$6+1),TRUE,FALSE)</f>
        <v>0</v>
      </c>
      <c r="Y90" s="220" t="b">
        <f>IF(OR(AND(J90=FALSE,N90=FALSE),AND(L90&lt;4,L90&gt;0)),FALSE,TRUE)</f>
        <v>0</v>
      </c>
      <c r="Z90" s="61"/>
      <c r="AA90" s="221" t="b">
        <f t="shared" si="22"/>
        <v>0</v>
      </c>
      <c r="AB90" s="222">
        <f t="shared" si="14"/>
      </c>
      <c r="AC90" s="223"/>
      <c r="AD90" s="166"/>
      <c r="AE90" s="117">
        <f>IF(AND(N90,Y90=FALSE,L90=$L$6,$T$6=1),K90,"")</f>
      </c>
    </row>
    <row r="91" spans="1:31" ht="24" customHeight="1" thickBot="1">
      <c r="A91" s="297"/>
      <c r="B91" s="303"/>
      <c r="C91" s="304"/>
      <c r="D91" s="304"/>
      <c r="E91" s="305"/>
      <c r="F91" s="115"/>
      <c r="G91" s="238"/>
      <c r="H91" s="237"/>
      <c r="I91" s="234"/>
      <c r="J91" s="193" t="b">
        <v>0</v>
      </c>
      <c r="K91" s="240"/>
      <c r="L91" s="235"/>
      <c r="M91" s="63"/>
      <c r="N91" s="50" t="b">
        <v>0</v>
      </c>
      <c r="O91" s="27">
        <f>IF(AND(OR(J91=TRUE,N91=TRUE),L91=1),IF(K91="",0,K91),0)</f>
        <v>0</v>
      </c>
      <c r="P91" s="28">
        <f>IF(AND(OR(J91=TRUE,N91=TRUE),L91=2),IF(K91="",0,K91),0)</f>
        <v>0</v>
      </c>
      <c r="Q91" s="29">
        <f>IF(AND(OR(J91=TRUE,N91=TRUE),L91=3),IF(K91="",0,K91),0)</f>
        <v>0</v>
      </c>
      <c r="R91" s="216">
        <f>IF(V91,"SCEGLIERE!",IF(OR(Y91,X91,W91),"ANNO ?",""))</f>
      </c>
      <c r="S91" s="162">
        <f>IF(U91,"CFU ?","")</f>
      </c>
      <c r="T91" s="61"/>
      <c r="U91" s="61" t="b">
        <f>IF(AND(J91,OR(K91&lt;1,K91&gt;12)),TRUE,FALSE)</f>
        <v>0</v>
      </c>
      <c r="V91" s="61" t="b">
        <f t="shared" si="28"/>
        <v>0</v>
      </c>
      <c r="W91" s="61" t="b">
        <f t="shared" si="29"/>
        <v>0</v>
      </c>
      <c r="X91" s="61" t="b">
        <f t="shared" si="20"/>
        <v>0</v>
      </c>
      <c r="Y91" s="220" t="b">
        <f>IF(OR(AND(J91=FALSE,N91=FALSE),AND(L91&lt;4,L91&gt;0)),FALSE,TRUE)</f>
        <v>0</v>
      </c>
      <c r="Z91" s="61"/>
      <c r="AA91" s="221" t="b">
        <f t="shared" si="22"/>
        <v>0</v>
      </c>
      <c r="AB91" s="222">
        <f t="shared" si="14"/>
      </c>
      <c r="AC91" s="223"/>
      <c r="AD91" s="166"/>
      <c r="AE91" s="117">
        <f t="shared" si="24"/>
      </c>
    </row>
    <row r="92" spans="1:30" ht="12" customHeight="1" thickBot="1">
      <c r="A92" s="144"/>
      <c r="B92" s="145"/>
      <c r="C92" s="145"/>
      <c r="D92" s="145"/>
      <c r="E92" s="145"/>
      <c r="F92" s="14"/>
      <c r="G92" s="14"/>
      <c r="H92" s="14"/>
      <c r="I92" s="121"/>
      <c r="J92" s="3"/>
      <c r="K92" s="117"/>
      <c r="L92" s="117"/>
      <c r="M92" s="49"/>
      <c r="N92" s="50"/>
      <c r="O92" s="25"/>
      <c r="P92" s="25"/>
      <c r="Q92" s="25"/>
      <c r="S92" s="118"/>
      <c r="T92" s="72"/>
      <c r="U92" s="72"/>
      <c r="V92" s="72"/>
      <c r="W92" s="72"/>
      <c r="X92" s="72"/>
      <c r="Z92" s="72"/>
      <c r="AA92" s="38"/>
      <c r="AB92" s="118"/>
      <c r="AD92" s="112"/>
    </row>
    <row r="93" spans="1:31" ht="15" customHeight="1" thickBot="1">
      <c r="A93" s="256" t="s">
        <v>98</v>
      </c>
      <c r="I93" s="257" t="s">
        <v>2</v>
      </c>
      <c r="J93" s="258"/>
      <c r="K93" s="265">
        <f>SUM(K75:K89)+IF(OR(J90=TRUE,N90=TRUE),K90,0)+IF(OR(J91=TRUE,N91=TRUE),K91,0)</f>
        <v>0</v>
      </c>
      <c r="L93" s="217" t="str">
        <f>IF(AND(K93&gt;=12,K93&lt;=15),"SI","NO")</f>
        <v>NO</v>
      </c>
      <c r="M93" s="263"/>
      <c r="N93" s="50"/>
      <c r="O93" s="18">
        <f>SUM(O75:O91)</f>
        <v>0</v>
      </c>
      <c r="P93" s="19">
        <f>SUM(P75:P91)</f>
        <v>0</v>
      </c>
      <c r="Q93" s="20">
        <f>SUM(Q75:Q91)</f>
        <v>0</v>
      </c>
      <c r="R93" s="260">
        <f>IF(OR(V75:Y83,V85:Y89,U90:Y91),"ANNI, SCEGLI o CFU ? O ALTRO ERRORE","")</f>
      </c>
      <c r="S93" s="162"/>
      <c r="T93" s="158"/>
      <c r="U93" s="158"/>
      <c r="V93" s="158"/>
      <c r="W93" s="158"/>
      <c r="X93" s="158"/>
      <c r="Y93" s="119"/>
      <c r="Z93" s="158"/>
      <c r="AA93" s="38"/>
      <c r="AB93" s="159"/>
      <c r="AC93" s="38"/>
      <c r="AD93" s="261">
        <f>IF(OR(AC75:AC83,AC85:AC89),"Ant. N.C.","")</f>
      </c>
      <c r="AE93" s="262">
        <f>SUM(AE75:AE91)</f>
        <v>0</v>
      </c>
    </row>
    <row r="94" spans="1:30" ht="15" thickBot="1">
      <c r="A94" s="146" t="s">
        <v>113</v>
      </c>
      <c r="D94" s="99"/>
      <c r="J94" s="182"/>
      <c r="K94" s="117"/>
      <c r="L94" s="147"/>
      <c r="M94" s="49"/>
      <c r="N94" s="4"/>
      <c r="O94" s="32"/>
      <c r="P94" s="32"/>
      <c r="Q94" s="32"/>
      <c r="AD94" s="308" t="s">
        <v>82</v>
      </c>
    </row>
    <row r="95" spans="1:31" ht="18" customHeight="1" thickBot="1">
      <c r="A95" s="146" t="s">
        <v>105</v>
      </c>
      <c r="H95" s="266" t="s">
        <v>42</v>
      </c>
      <c r="I95" s="267" t="s">
        <v>4</v>
      </c>
      <c r="J95" s="268"/>
      <c r="K95" s="269">
        <f>SUM(K37,K66,K93)</f>
        <v>168</v>
      </c>
      <c r="L95" s="147"/>
      <c r="M95" s="263"/>
      <c r="N95" s="50"/>
      <c r="O95" s="270">
        <f>SUM(O37,O66,O93,O112)</f>
        <v>0</v>
      </c>
      <c r="P95" s="271">
        <f>SUM(P37,P66,P93,P112)</f>
        <v>0</v>
      </c>
      <c r="Q95" s="269">
        <f>SUM(Q37,Q66,Q93,Q112)</f>
        <v>3</v>
      </c>
      <c r="R95" s="310" t="s">
        <v>81</v>
      </c>
      <c r="S95" s="310"/>
      <c r="T95" s="311"/>
      <c r="U95" s="311"/>
      <c r="V95" s="311"/>
      <c r="W95" s="311"/>
      <c r="X95" s="311"/>
      <c r="Y95" s="311"/>
      <c r="Z95" s="311"/>
      <c r="AA95" s="311"/>
      <c r="AB95" s="311"/>
      <c r="AC95" s="38"/>
      <c r="AD95" s="309"/>
      <c r="AE95" s="87"/>
    </row>
    <row r="96" spans="1:30" ht="15" thickBot="1">
      <c r="A96" s="146" t="s">
        <v>106</v>
      </c>
      <c r="H96" s="147"/>
      <c r="I96" s="147"/>
      <c r="J96" s="185"/>
      <c r="K96" s="272" t="str">
        <f>IF(AND(K95&gt;=180,K95&lt;=183),"SI","NO")</f>
        <v>NO</v>
      </c>
      <c r="L96" s="128"/>
      <c r="M96" s="263"/>
      <c r="N96" s="190"/>
      <c r="O96" s="225" t="str">
        <f>IF(OR(R6&gt;1,O95-IF(R6=1,AD96,0)&lt;=O97),"SI","NO")</f>
        <v>SI</v>
      </c>
      <c r="P96" s="226" t="str">
        <f>IF(OR(R6=3,P95-IF(R6=2,AD96,0)&lt;=P97),"SI","NO")</f>
        <v>SI</v>
      </c>
      <c r="Q96" s="227" t="str">
        <f>IF(Q95-K35-IF(R6=3,AD96,0)&lt;=Q97,"SI","NO")</f>
        <v>SI</v>
      </c>
      <c r="R96" s="312"/>
      <c r="S96" s="313"/>
      <c r="T96" s="311"/>
      <c r="U96" s="311"/>
      <c r="V96" s="311"/>
      <c r="W96" s="311"/>
      <c r="X96" s="311"/>
      <c r="Y96" s="311"/>
      <c r="Z96" s="311"/>
      <c r="AA96" s="311"/>
      <c r="AB96" s="311"/>
      <c r="AC96" s="38"/>
      <c r="AD96" s="148">
        <f>SUM(AE112,AE93,AE37,AE66)</f>
        <v>0</v>
      </c>
    </row>
    <row r="97" spans="1:30" ht="15" customHeight="1">
      <c r="A97" s="146" t="s">
        <v>107</v>
      </c>
      <c r="J97" s="182"/>
      <c r="K97" s="87"/>
      <c r="L97" s="128"/>
      <c r="M97" s="49"/>
      <c r="N97" s="190"/>
      <c r="O97" s="64">
        <f>IF(L6=1,T99,80)</f>
        <v>80</v>
      </c>
      <c r="P97" s="64">
        <f>IF(L6=2,T99,80)</f>
        <v>80</v>
      </c>
      <c r="Q97" s="64">
        <f>IF(L6=3,T99,80)</f>
        <v>80</v>
      </c>
      <c r="R97" s="149"/>
      <c r="S97" s="150"/>
      <c r="T97" s="151"/>
      <c r="U97" s="151"/>
      <c r="V97" s="151"/>
      <c r="W97" s="151"/>
      <c r="X97" s="151"/>
      <c r="Y97" s="152"/>
      <c r="Z97" s="151"/>
      <c r="AA97" s="153"/>
      <c r="AB97" s="154"/>
      <c r="AC97" s="153"/>
      <c r="AD97" s="155"/>
    </row>
    <row r="98" spans="10:30" ht="5.25" customHeight="1" thickBot="1">
      <c r="J98" s="182"/>
      <c r="K98" s="87"/>
      <c r="L98" s="128"/>
      <c r="M98" s="49"/>
      <c r="N98" s="190"/>
      <c r="O98" s="5"/>
      <c r="P98" s="5"/>
      <c r="Q98" s="5"/>
      <c r="R98" s="156"/>
      <c r="S98" s="157"/>
      <c r="T98" s="158"/>
      <c r="U98" s="158"/>
      <c r="V98" s="158"/>
      <c r="W98" s="158"/>
      <c r="X98" s="158"/>
      <c r="Y98" s="119"/>
      <c r="Z98" s="158"/>
      <c r="AA98" s="38"/>
      <c r="AB98" s="159"/>
      <c r="AC98" s="38"/>
      <c r="AD98" s="155"/>
    </row>
    <row r="99" spans="10:31" ht="13.5" thickBot="1">
      <c r="J99" s="182"/>
      <c r="K99" s="87"/>
      <c r="L99" s="128"/>
      <c r="M99" s="49"/>
      <c r="N99" s="190"/>
      <c r="O99" s="12" t="s">
        <v>18</v>
      </c>
      <c r="P99" s="13"/>
      <c r="Q99" s="160">
        <f>SUM(Z14:Z35,Z44:Z64,Z75:Z91)</f>
        <v>0</v>
      </c>
      <c r="R99" s="161" t="str">
        <f>IF(Q100&lt;=Z8,"OK","TROPPI ANTICIPI")</f>
        <v>OK</v>
      </c>
      <c r="T99" s="218">
        <f>IF(Q99&gt;0,80,80)</f>
        <v>80</v>
      </c>
      <c r="U99" s="218"/>
      <c r="V99" s="218"/>
      <c r="W99" s="218"/>
      <c r="X99" s="218"/>
      <c r="Z99" s="223" t="s">
        <v>80</v>
      </c>
      <c r="AA99" s="158"/>
      <c r="AB99" s="37"/>
      <c r="AC99" s="75"/>
      <c r="AD99" s="163"/>
      <c r="AE99" s="112"/>
    </row>
    <row r="100" spans="10:30" ht="32.25" customHeight="1" thickBot="1">
      <c r="J100" s="182"/>
      <c r="K100" s="87"/>
      <c r="L100" s="164"/>
      <c r="M100" s="49"/>
      <c r="N100" s="191"/>
      <c r="O100" s="345" t="s">
        <v>19</v>
      </c>
      <c r="P100" s="346"/>
      <c r="Q100" s="219">
        <f>SUM(T14:T35,T44:T64,T75:T91)</f>
        <v>0</v>
      </c>
      <c r="R100" s="156"/>
      <c r="S100" s="301" t="s">
        <v>39</v>
      </c>
      <c r="T100" s="302"/>
      <c r="U100" s="302"/>
      <c r="V100" s="302"/>
      <c r="W100" s="302"/>
      <c r="X100" s="302"/>
      <c r="Y100" s="302"/>
      <c r="Z100" s="302"/>
      <c r="AA100" s="302"/>
      <c r="AB100" s="165">
        <f>SUM(AB14:AB91)</f>
        <v>0</v>
      </c>
      <c r="AC100" s="38"/>
      <c r="AD100" s="166"/>
    </row>
    <row r="101" spans="10:25" ht="12.75">
      <c r="J101" s="182"/>
      <c r="K101" s="87"/>
      <c r="L101" s="128"/>
      <c r="M101" s="49"/>
      <c r="N101" s="190"/>
      <c r="O101" s="5"/>
      <c r="P101" s="5"/>
      <c r="Q101" s="5"/>
      <c r="R101" s="90"/>
      <c r="S101" s="91"/>
      <c r="T101" s="167"/>
      <c r="U101" s="167"/>
      <c r="V101" s="167"/>
      <c r="W101" s="167"/>
      <c r="X101" s="167"/>
      <c r="Y101" s="168"/>
    </row>
    <row r="102" spans="10:25" ht="9.75" customHeight="1">
      <c r="J102" s="182"/>
      <c r="K102" s="87"/>
      <c r="L102" s="128"/>
      <c r="M102" s="49"/>
      <c r="N102" s="190"/>
      <c r="O102" s="5"/>
      <c r="P102" s="5"/>
      <c r="Q102" s="5"/>
      <c r="R102" s="90"/>
      <c r="S102" s="91"/>
      <c r="T102" s="167"/>
      <c r="U102" s="167"/>
      <c r="V102" s="167"/>
      <c r="W102" s="167"/>
      <c r="X102" s="167"/>
      <c r="Y102" s="168"/>
    </row>
    <row r="103" spans="2:17" ht="14.25" customHeight="1">
      <c r="B103" s="101" t="s">
        <v>63</v>
      </c>
      <c r="C103" s="99"/>
      <c r="D103" s="99"/>
      <c r="J103" s="182"/>
      <c r="L103" s="147"/>
      <c r="M103" s="49"/>
      <c r="N103" s="4"/>
      <c r="O103" s="25"/>
      <c r="P103" s="25"/>
      <c r="Q103" s="25"/>
    </row>
    <row r="104" spans="10:17" ht="6.75" customHeight="1">
      <c r="J104" s="182"/>
      <c r="L104" s="147"/>
      <c r="M104" s="49"/>
      <c r="N104" s="4"/>
      <c r="O104" s="25"/>
      <c r="P104" s="25"/>
      <c r="Q104" s="25"/>
    </row>
    <row r="105" spans="8:17" ht="24" customHeight="1" thickBot="1">
      <c r="H105" s="66" t="s">
        <v>5</v>
      </c>
      <c r="I105" s="66" t="s">
        <v>56</v>
      </c>
      <c r="J105" s="182"/>
      <c r="K105" s="66" t="s">
        <v>2</v>
      </c>
      <c r="L105" s="169" t="s">
        <v>10</v>
      </c>
      <c r="M105" s="49"/>
      <c r="N105" s="4"/>
      <c r="O105" s="28"/>
      <c r="P105" s="28"/>
      <c r="Q105" s="28"/>
    </row>
    <row r="106" spans="1:31" ht="24" customHeight="1">
      <c r="A106" s="280" t="s">
        <v>41</v>
      </c>
      <c r="B106" s="303"/>
      <c r="C106" s="304"/>
      <c r="D106" s="304"/>
      <c r="E106" s="305"/>
      <c r="F106" s="127"/>
      <c r="G106" s="239"/>
      <c r="H106" s="232"/>
      <c r="I106" s="233"/>
      <c r="J106" s="194" t="b">
        <v>0</v>
      </c>
      <c r="K106" s="240"/>
      <c r="L106" s="240"/>
      <c r="M106" s="49"/>
      <c r="N106" s="50" t="b">
        <v>0</v>
      </c>
      <c r="O106" s="195">
        <f>IF(AND(OR(J106=TRUE,N106=TRUE),L106=1),IF(K106="",0,K106),0)</f>
        <v>0</v>
      </c>
      <c r="P106" s="196">
        <f>IF(AND(OR(J106=TRUE,N106=TRUE),L106=2),IF(K106="",0,K106),0)</f>
        <v>0</v>
      </c>
      <c r="Q106" s="197">
        <f>IF(AND(OR(J106=TRUE,N106=TRUE),L106=3),IF(K106="",0,K106),0)</f>
        <v>0</v>
      </c>
      <c r="R106" s="216">
        <f>IF(V106,"SCEGLIERE!",IF(OR(Y106,X106,W106),"ANNO ?",""))</f>
      </c>
      <c r="S106" s="162">
        <f>IF(U106,"CFU ?","")</f>
      </c>
      <c r="T106" s="61"/>
      <c r="U106" s="61" t="b">
        <f>IF(AND(J106,OR(K106&lt;1,K106&gt;12)),TRUE,FALSE)</f>
        <v>0</v>
      </c>
      <c r="V106" s="61" t="b">
        <f>IF(AND(N106,J106=FALSE),TRUE,FALSE)</f>
        <v>0</v>
      </c>
      <c r="W106" s="61" t="b">
        <f>IF(AND(J106,N106=FALSE,L106&lt;$L$6),TRUE,FALSE)</f>
        <v>0</v>
      </c>
      <c r="X106" s="61" t="b">
        <f>IF(AND(N106,L106&gt;$L$6-$T$6+1),TRUE,FALSE)</f>
        <v>0</v>
      </c>
      <c r="Y106" s="220" t="b">
        <f>IF(OR(AND(J106=FALSE,N106=FALSE),AND(L106&lt;4,L106&gt;0)),FALSE,TRUE)</f>
        <v>0</v>
      </c>
      <c r="Z106" s="61"/>
      <c r="AA106" s="221" t="b">
        <f>AND(N106,Y106=FALSE,L106&lt;$L$6,L106&lt;M106)</f>
        <v>0</v>
      </c>
      <c r="AB106" s="222">
        <f>IF(AA106,1,"")</f>
      </c>
      <c r="AC106" s="223"/>
      <c r="AD106" s="166"/>
      <c r="AE106" s="117">
        <f>IF(AND(N106,Y106=FALSE,L106=$L$6,$T$6=1),K106,"")</f>
      </c>
    </row>
    <row r="107" spans="1:31" ht="24" customHeight="1">
      <c r="A107" s="281"/>
      <c r="B107" s="303"/>
      <c r="C107" s="304"/>
      <c r="D107" s="304"/>
      <c r="E107" s="305"/>
      <c r="F107" s="127"/>
      <c r="G107" s="239"/>
      <c r="H107" s="232"/>
      <c r="I107" s="233"/>
      <c r="J107" s="194" t="b">
        <v>0</v>
      </c>
      <c r="K107" s="240"/>
      <c r="L107" s="240"/>
      <c r="M107" s="49"/>
      <c r="N107" s="50" t="b">
        <v>0</v>
      </c>
      <c r="O107" s="24">
        <f>IF(AND(OR(J107=TRUE,N107=TRUE),L107=1),IF(K107="",0,K107),0)</f>
        <v>0</v>
      </c>
      <c r="P107" s="25">
        <f>IF(AND(OR(J107=TRUE,N107=TRUE),L107=2),IF(K107="",0,K107),0)</f>
        <v>0</v>
      </c>
      <c r="Q107" s="26">
        <f>IF(AND(OR(J107=TRUE,N107=TRUE),L107=3),IF(K107="",0,K107),0)</f>
        <v>0</v>
      </c>
      <c r="R107" s="216">
        <f>IF(V107,"SCEGLIERE!",IF(OR(Y107,X107,W107),"ANNO ?",""))</f>
      </c>
      <c r="S107" s="162">
        <f>IF(U107,"CFU ?","")</f>
      </c>
      <c r="T107" s="61"/>
      <c r="U107" s="61" t="b">
        <f>IF(AND(J107,OR(K107&lt;1,K107&gt;12)),TRUE,FALSE)</f>
        <v>0</v>
      </c>
      <c r="V107" s="61" t="b">
        <f>IF(AND(N107,J107=FALSE),TRUE,FALSE)</f>
        <v>0</v>
      </c>
      <c r="W107" s="61" t="b">
        <f>IF(AND(J107,N107=FALSE,L107&lt;$L$6),TRUE,FALSE)</f>
        <v>0</v>
      </c>
      <c r="X107" s="61" t="b">
        <f>IF(AND(N107,L107&gt;$L$6-$T$6+1),TRUE,FALSE)</f>
        <v>0</v>
      </c>
      <c r="Y107" s="220" t="b">
        <f>IF(OR(AND(J107=FALSE,N107=FALSE),AND(L107&lt;4,L107&gt;0)),FALSE,TRUE)</f>
        <v>0</v>
      </c>
      <c r="Z107" s="61"/>
      <c r="AA107" s="221" t="b">
        <f>AND(N107,Y107=FALSE,L107&lt;$L$6,L107&lt;M107)</f>
        <v>0</v>
      </c>
      <c r="AB107" s="222">
        <f>IF(AA107,1,"")</f>
      </c>
      <c r="AC107" s="223"/>
      <c r="AD107" s="166"/>
      <c r="AE107" s="117">
        <f>IF(AND(N107,Y107=FALSE,L107=$L$6,$T$6=1),K107,"")</f>
      </c>
    </row>
    <row r="108" spans="1:31" ht="24" customHeight="1">
      <c r="A108" s="281"/>
      <c r="B108" s="303"/>
      <c r="C108" s="304"/>
      <c r="D108" s="304"/>
      <c r="E108" s="305"/>
      <c r="F108" s="127"/>
      <c r="G108" s="239"/>
      <c r="H108" s="232"/>
      <c r="I108" s="233"/>
      <c r="J108" s="194" t="b">
        <v>0</v>
      </c>
      <c r="K108" s="240"/>
      <c r="L108" s="240"/>
      <c r="M108" s="49"/>
      <c r="N108" s="50" t="b">
        <v>0</v>
      </c>
      <c r="O108" s="24">
        <f>IF(AND(OR(J108=TRUE,N108=TRUE),L108=1),IF(K108="",0,K108),0)</f>
        <v>0</v>
      </c>
      <c r="P108" s="25">
        <f>IF(AND(OR(J108=TRUE,N108=TRUE),L108=2),IF(K108="",0,K108),0)</f>
        <v>0</v>
      </c>
      <c r="Q108" s="26">
        <f>IF(AND(OR(J108=TRUE,N108=TRUE),L108=3),IF(K108="",0,K108),0)</f>
        <v>0</v>
      </c>
      <c r="R108" s="216">
        <f>IF(V108,"SCEGLIERE!",IF(OR(Y108,X108,W108),"ANNO ?",""))</f>
      </c>
      <c r="S108" s="162">
        <f>IF(U108,"CFU ?","")</f>
      </c>
      <c r="T108" s="61"/>
      <c r="U108" s="61" t="b">
        <f>IF(AND(J108,OR(K108&lt;1,K108&gt;12)),TRUE,FALSE)</f>
        <v>0</v>
      </c>
      <c r="V108" s="61" t="b">
        <f>IF(AND(N108,J108=FALSE),TRUE,FALSE)</f>
        <v>0</v>
      </c>
      <c r="W108" s="61" t="b">
        <f>IF(AND(J108,N108=FALSE,L108&lt;$L$6),TRUE,FALSE)</f>
        <v>0</v>
      </c>
      <c r="X108" s="61" t="b">
        <f>IF(AND(N108,L108&gt;$L$6-$T$6+1),TRUE,FALSE)</f>
        <v>0</v>
      </c>
      <c r="Y108" s="220" t="b">
        <f>IF(OR(AND(J108=FALSE,N108=FALSE),AND(L108&lt;4,L108&gt;0)),FALSE,TRUE)</f>
        <v>0</v>
      </c>
      <c r="Z108" s="61"/>
      <c r="AA108" s="221" t="b">
        <f>AND(N108,Y108=FALSE,L108&lt;$L$6,L108&lt;M108)</f>
        <v>0</v>
      </c>
      <c r="AB108" s="222">
        <f>IF(AA108,1,"")</f>
      </c>
      <c r="AC108" s="223"/>
      <c r="AD108" s="166"/>
      <c r="AE108" s="117">
        <f>IF(AND(N108,Y108=FALSE,L108=$L$6,$T$6=1),K108,"")</f>
      </c>
    </row>
    <row r="109" spans="1:31" ht="24" customHeight="1">
      <c r="A109" s="281"/>
      <c r="B109" s="303"/>
      <c r="C109" s="304"/>
      <c r="D109" s="304"/>
      <c r="E109" s="305"/>
      <c r="F109" s="127"/>
      <c r="G109" s="239"/>
      <c r="H109" s="232"/>
      <c r="I109" s="233"/>
      <c r="J109" s="194" t="b">
        <v>0</v>
      </c>
      <c r="K109" s="240"/>
      <c r="L109" s="240"/>
      <c r="M109" s="49"/>
      <c r="N109" s="50" t="b">
        <v>0</v>
      </c>
      <c r="O109" s="24">
        <f>IF(AND(OR(J109=TRUE,N109=TRUE),L109=1),IF(K109="",0,K109),0)</f>
        <v>0</v>
      </c>
      <c r="P109" s="25">
        <f>IF(AND(OR(J109=TRUE,N109=TRUE),L109=2),IF(K109="",0,K109),0)</f>
        <v>0</v>
      </c>
      <c r="Q109" s="26">
        <f>IF(AND(OR(J109=TRUE,N109=TRUE),L109=3),IF(K109="",0,K109),0)</f>
        <v>0</v>
      </c>
      <c r="R109" s="216">
        <f>IF(V109,"SCEGLIERE!",IF(OR(Y109,X109,W109),"ANNO ?",""))</f>
      </c>
      <c r="S109" s="162">
        <f>IF(U109,"CFU ?","")</f>
      </c>
      <c r="T109" s="61"/>
      <c r="U109" s="61" t="b">
        <f>IF(AND(J109,OR(K109&lt;1,K109&gt;12)),TRUE,FALSE)</f>
        <v>0</v>
      </c>
      <c r="V109" s="61" t="b">
        <f>IF(AND(N109,J109=FALSE),TRUE,FALSE)</f>
        <v>0</v>
      </c>
      <c r="W109" s="61" t="b">
        <f>IF(AND(J109,N109=FALSE,L109&lt;$L$6),TRUE,FALSE)</f>
        <v>0</v>
      </c>
      <c r="X109" s="61" t="b">
        <f>IF(AND(N109,L109&gt;$L$6-$T$6+1),TRUE,FALSE)</f>
        <v>0</v>
      </c>
      <c r="Y109" s="220" t="b">
        <f>IF(OR(AND(J109=FALSE,N109=FALSE),AND(L109&lt;4,L109&gt;0)),FALSE,TRUE)</f>
        <v>0</v>
      </c>
      <c r="Z109" s="61"/>
      <c r="AA109" s="221" t="b">
        <f>AND(N109,Y109=FALSE,L109&lt;$L$6,L109&lt;M109)</f>
        <v>0</v>
      </c>
      <c r="AB109" s="222">
        <f>IF(AA109,1,"")</f>
      </c>
      <c r="AC109" s="223"/>
      <c r="AD109" s="166"/>
      <c r="AE109" s="117">
        <f>IF(AND(N109,Y109=FALSE,L109=$L$6,$T$6=1),K109,"")</f>
      </c>
    </row>
    <row r="110" spans="1:31" ht="24" customHeight="1" thickBot="1">
      <c r="A110" s="282"/>
      <c r="B110" s="303"/>
      <c r="C110" s="304"/>
      <c r="D110" s="304"/>
      <c r="E110" s="305"/>
      <c r="F110" s="127"/>
      <c r="G110" s="239"/>
      <c r="H110" s="232"/>
      <c r="I110" s="233"/>
      <c r="J110" s="194" t="b">
        <v>0</v>
      </c>
      <c r="K110" s="240"/>
      <c r="L110" s="240"/>
      <c r="M110" s="49"/>
      <c r="N110" s="50" t="b">
        <v>0</v>
      </c>
      <c r="O110" s="27">
        <f>IF(AND(OR(J110=TRUE,N110=TRUE),L110=1),IF(K110="",0,K110),0)</f>
        <v>0</v>
      </c>
      <c r="P110" s="28">
        <f>IF(AND(OR(J110=TRUE,N110=TRUE),L110=2),IF(K110="",0,K110),0)</f>
        <v>0</v>
      </c>
      <c r="Q110" s="29">
        <f>IF(AND(OR(J110=TRUE,N110=TRUE),L110=3),IF(K110="",0,K110),0)</f>
        <v>0</v>
      </c>
      <c r="R110" s="216">
        <f>IF(V110,"SCEGLIERE!",IF(OR(Y110,X110,W110),"ANNO ?",""))</f>
      </c>
      <c r="S110" s="162">
        <f>IF(U110,"CFU ?","")</f>
      </c>
      <c r="T110" s="61"/>
      <c r="U110" s="61" t="b">
        <f>IF(AND(J110,OR(K110&lt;1,K110&gt;12)),TRUE,FALSE)</f>
        <v>0</v>
      </c>
      <c r="V110" s="61" t="b">
        <f>IF(AND(N110,J110=FALSE),TRUE,FALSE)</f>
        <v>0</v>
      </c>
      <c r="W110" s="61" t="b">
        <f>IF(AND(J110,N110=FALSE,L110&lt;$L$6),TRUE,FALSE)</f>
        <v>0</v>
      </c>
      <c r="X110" s="61" t="b">
        <f>IF(AND(N110,L110&gt;$L$6-$T$6+1),TRUE,FALSE)</f>
        <v>0</v>
      </c>
      <c r="Y110" s="220" t="b">
        <f>IF(OR(AND(J110=FALSE,N110=FALSE),AND(L110&lt;4,L110&gt;0)),FALSE,TRUE)</f>
        <v>0</v>
      </c>
      <c r="Z110" s="61"/>
      <c r="AA110" s="221" t="b">
        <f>AND(N110,Y110=FALSE,L110&lt;$L$6,L110&lt;M110)</f>
        <v>0</v>
      </c>
      <c r="AB110" s="222">
        <f>IF(AA110,1,"")</f>
      </c>
      <c r="AC110" s="223"/>
      <c r="AD110" s="166"/>
      <c r="AE110" s="117">
        <f>IF(AND(N110,Y110=FALSE,L110=$L$6,$T$6=1),K110,"")</f>
      </c>
    </row>
    <row r="111" spans="10:31" ht="12.75">
      <c r="J111" s="185"/>
      <c r="K111" s="117"/>
      <c r="L111" s="147"/>
      <c r="M111" s="49"/>
      <c r="N111" s="4"/>
      <c r="O111" s="25"/>
      <c r="P111" s="25"/>
      <c r="Q111" s="25"/>
      <c r="AE111" s="66">
        <f>IF(AND(N110=TRUE,T6=1,L110=R6),K110,"")</f>
      </c>
    </row>
    <row r="112" spans="1:31" ht="15" customHeight="1">
      <c r="A112" s="256" t="s">
        <v>98</v>
      </c>
      <c r="H112" s="147"/>
      <c r="I112" s="257" t="s">
        <v>2</v>
      </c>
      <c r="J112" s="273"/>
      <c r="K112" s="204">
        <f>SUM(K106:K110)</f>
        <v>0</v>
      </c>
      <c r="L112" s="147"/>
      <c r="M112" s="263"/>
      <c r="N112" s="50"/>
      <c r="O112" s="18">
        <f>SUM(O106:O110)</f>
        <v>0</v>
      </c>
      <c r="P112" s="19">
        <f>SUM(P106:P110)</f>
        <v>0</v>
      </c>
      <c r="Q112" s="20">
        <f>SUM(Q106:Q110)</f>
        <v>0</v>
      </c>
      <c r="R112" s="260">
        <f>IF(OR(U106:Y110),"ANNI, SCEGLI o CFU ?","")</f>
      </c>
      <c r="S112" s="162"/>
      <c r="T112" s="158"/>
      <c r="U112" s="158"/>
      <c r="V112" s="158"/>
      <c r="W112" s="158"/>
      <c r="X112" s="158"/>
      <c r="Y112" s="119"/>
      <c r="Z112" s="158"/>
      <c r="AA112" s="38"/>
      <c r="AB112" s="159"/>
      <c r="AC112" s="38"/>
      <c r="AD112" s="155"/>
      <c r="AE112" s="262">
        <f>SUM(AE106:AE111)</f>
        <v>0</v>
      </c>
    </row>
    <row r="113" spans="1:31" ht="15" customHeight="1" thickBot="1">
      <c r="A113" s="256"/>
      <c r="H113" s="147"/>
      <c r="I113" s="275"/>
      <c r="J113" s="274"/>
      <c r="K113" s="275"/>
      <c r="L113" s="147"/>
      <c r="M113" s="263"/>
      <c r="N113" s="50"/>
      <c r="O113" s="44"/>
      <c r="P113" s="44"/>
      <c r="Q113" s="44"/>
      <c r="R113" s="260"/>
      <c r="S113" s="162"/>
      <c r="T113" s="158"/>
      <c r="U113" s="158"/>
      <c r="V113" s="158"/>
      <c r="W113" s="158"/>
      <c r="X113" s="158"/>
      <c r="Y113" s="119"/>
      <c r="Z113" s="158"/>
      <c r="AA113" s="38"/>
      <c r="AB113" s="159"/>
      <c r="AC113" s="38"/>
      <c r="AD113" s="155"/>
      <c r="AE113" s="208"/>
    </row>
    <row r="114" spans="8:31" ht="18" customHeight="1" thickBot="1">
      <c r="H114" s="276" t="s">
        <v>43</v>
      </c>
      <c r="I114" s="277" t="s">
        <v>4</v>
      </c>
      <c r="J114" s="278"/>
      <c r="K114" s="62">
        <f>K112+K95</f>
        <v>168</v>
      </c>
      <c r="L114" s="147"/>
      <c r="M114" s="263"/>
      <c r="N114" s="4"/>
      <c r="O114" s="25"/>
      <c r="P114" s="25"/>
      <c r="Q114" s="25"/>
      <c r="R114" s="216"/>
      <c r="S114" s="162"/>
      <c r="T114" s="158"/>
      <c r="U114" s="158"/>
      <c r="V114" s="158"/>
      <c r="W114" s="158"/>
      <c r="X114" s="158"/>
      <c r="Y114" s="119"/>
      <c r="Z114" s="158"/>
      <c r="AA114" s="38"/>
      <c r="AB114" s="159"/>
      <c r="AC114" s="38"/>
      <c r="AD114" s="155"/>
      <c r="AE114" s="117"/>
    </row>
    <row r="115" spans="10:17" ht="6.75" customHeight="1">
      <c r="J115" s="185"/>
      <c r="K115" s="117"/>
      <c r="L115" s="147"/>
      <c r="M115" s="49"/>
      <c r="N115" s="50"/>
      <c r="O115" s="25"/>
      <c r="P115" s="25"/>
      <c r="Q115" s="25"/>
    </row>
    <row r="116" spans="2:17" ht="14.25" customHeight="1">
      <c r="B116" s="101" t="s">
        <v>6</v>
      </c>
      <c r="J116" s="182"/>
      <c r="M116" s="122"/>
      <c r="N116" s="3"/>
      <c r="O116" s="33"/>
      <c r="P116" s="33"/>
      <c r="Q116" s="33"/>
    </row>
    <row r="117" spans="10:17" ht="6" customHeight="1" thickBot="1">
      <c r="J117" s="182"/>
      <c r="M117" s="122"/>
      <c r="N117" s="3"/>
      <c r="O117" s="33"/>
      <c r="P117" s="33"/>
      <c r="Q117" s="33"/>
    </row>
    <row r="118" spans="1:24" ht="19.5" customHeight="1">
      <c r="A118" s="283" t="s">
        <v>79</v>
      </c>
      <c r="B118" s="330"/>
      <c r="C118" s="331"/>
      <c r="D118" s="331"/>
      <c r="E118" s="331"/>
      <c r="F118" s="331"/>
      <c r="G118" s="331"/>
      <c r="H118" s="331"/>
      <c r="I118" s="331"/>
      <c r="J118" s="331"/>
      <c r="K118" s="331"/>
      <c r="L118" s="332"/>
      <c r="M118" s="122"/>
      <c r="N118" s="3"/>
      <c r="O118" s="35" t="s">
        <v>30</v>
      </c>
      <c r="P118" s="33"/>
      <c r="Q118" s="33"/>
      <c r="T118" s="170" t="str">
        <f>IF(AND(L5="",S6=TRUE,R99="OK",O96="SI",P96="SI",Q96="SI",K96="SI",L93="SI",AD37="",AD66="",AD93=""),"PDS OK","CI SONO ERRORI")</f>
        <v>CI SONO ERRORI</v>
      </c>
      <c r="U118" s="170"/>
      <c r="V118" s="170"/>
      <c r="W118" s="170"/>
      <c r="X118" s="170"/>
    </row>
    <row r="119" spans="1:17" ht="19.5" customHeight="1">
      <c r="A119" s="284"/>
      <c r="B119" s="333"/>
      <c r="C119" s="334"/>
      <c r="D119" s="334"/>
      <c r="E119" s="334"/>
      <c r="F119" s="334"/>
      <c r="G119" s="334"/>
      <c r="H119" s="334"/>
      <c r="I119" s="334"/>
      <c r="J119" s="334"/>
      <c r="K119" s="334"/>
      <c r="L119" s="335"/>
      <c r="M119" s="122"/>
      <c r="N119" s="3"/>
      <c r="O119" s="33"/>
      <c r="P119" s="33"/>
      <c r="Q119" s="33"/>
    </row>
    <row r="120" spans="1:17" ht="19.5" customHeight="1">
      <c r="A120" s="284"/>
      <c r="B120" s="333"/>
      <c r="C120" s="334"/>
      <c r="D120" s="334"/>
      <c r="E120" s="334"/>
      <c r="F120" s="334"/>
      <c r="G120" s="334"/>
      <c r="H120" s="334"/>
      <c r="I120" s="334"/>
      <c r="J120" s="334"/>
      <c r="K120" s="334"/>
      <c r="L120" s="335"/>
      <c r="M120" s="122"/>
      <c r="N120" s="3"/>
      <c r="O120" s="33"/>
      <c r="P120" s="33"/>
      <c r="Q120" s="33"/>
    </row>
    <row r="121" spans="1:17" ht="19.5" customHeight="1">
      <c r="A121" s="284"/>
      <c r="B121" s="333"/>
      <c r="C121" s="334"/>
      <c r="D121" s="334"/>
      <c r="E121" s="334"/>
      <c r="F121" s="334"/>
      <c r="G121" s="334"/>
      <c r="H121" s="334"/>
      <c r="I121" s="334"/>
      <c r="J121" s="334"/>
      <c r="K121" s="334"/>
      <c r="L121" s="335"/>
      <c r="M121" s="122"/>
      <c r="N121" s="3"/>
      <c r="O121" s="33"/>
      <c r="P121" s="33"/>
      <c r="Q121" s="33"/>
    </row>
    <row r="122" spans="1:17" ht="19.5" customHeight="1">
      <c r="A122" s="284"/>
      <c r="B122" s="333"/>
      <c r="C122" s="334"/>
      <c r="D122" s="334"/>
      <c r="E122" s="334"/>
      <c r="F122" s="334"/>
      <c r="G122" s="334"/>
      <c r="H122" s="334"/>
      <c r="I122" s="334"/>
      <c r="J122" s="334"/>
      <c r="K122" s="334"/>
      <c r="L122" s="335"/>
      <c r="M122" s="122"/>
      <c r="N122" s="3"/>
      <c r="O122" s="33"/>
      <c r="P122" s="33"/>
      <c r="Q122" s="33"/>
    </row>
    <row r="123" spans="1:17" ht="19.5" customHeight="1" thickBot="1">
      <c r="A123" s="285"/>
      <c r="B123" s="336"/>
      <c r="C123" s="337"/>
      <c r="D123" s="337"/>
      <c r="E123" s="337"/>
      <c r="F123" s="337"/>
      <c r="G123" s="337"/>
      <c r="H123" s="337"/>
      <c r="I123" s="337"/>
      <c r="J123" s="337"/>
      <c r="K123" s="337"/>
      <c r="L123" s="338"/>
      <c r="M123" s="122"/>
      <c r="N123" s="3"/>
      <c r="O123" s="33"/>
      <c r="P123" s="33"/>
      <c r="Q123" s="33"/>
    </row>
    <row r="124" spans="2:17" ht="12.75">
      <c r="B124" s="67"/>
      <c r="C124" s="67"/>
      <c r="D124" s="67"/>
      <c r="E124" s="67"/>
      <c r="F124" s="67"/>
      <c r="G124" s="67"/>
      <c r="H124" s="67"/>
      <c r="I124" s="67"/>
      <c r="J124" s="186"/>
      <c r="K124" s="87"/>
      <c r="L124" s="67"/>
      <c r="M124" s="122"/>
      <c r="N124" s="3"/>
      <c r="O124" s="33"/>
      <c r="P124" s="33"/>
      <c r="Q124" s="33"/>
    </row>
    <row r="125" spans="2:17" ht="15.75" customHeight="1">
      <c r="B125" s="171" t="s">
        <v>53</v>
      </c>
      <c r="C125" s="67"/>
      <c r="D125" s="67"/>
      <c r="E125" s="67"/>
      <c r="F125" s="67"/>
      <c r="G125" s="67"/>
      <c r="H125" s="67"/>
      <c r="I125" s="67"/>
      <c r="J125" s="186"/>
      <c r="K125" s="87"/>
      <c r="L125" s="67"/>
      <c r="M125" s="122"/>
      <c r="N125" s="3"/>
      <c r="O125" s="33"/>
      <c r="P125" s="34" t="s">
        <v>16</v>
      </c>
      <c r="Q125" s="33"/>
    </row>
    <row r="126" spans="2:17" ht="12.75">
      <c r="B126" s="67"/>
      <c r="C126" s="67"/>
      <c r="D126" s="67"/>
      <c r="E126" s="67"/>
      <c r="F126" s="67"/>
      <c r="G126" s="67"/>
      <c r="H126" s="67"/>
      <c r="I126" s="67"/>
      <c r="J126" s="186"/>
      <c r="K126" s="87"/>
      <c r="L126" s="67"/>
      <c r="M126" s="122"/>
      <c r="N126" s="3"/>
      <c r="Q126" s="33"/>
    </row>
    <row r="127" spans="10:17" ht="19.5" customHeight="1">
      <c r="J127" s="182"/>
      <c r="M127" s="122"/>
      <c r="N127" s="3"/>
      <c r="O127" s="33"/>
      <c r="P127" s="33"/>
      <c r="Q127" s="33"/>
    </row>
    <row r="128" spans="2:14" ht="18">
      <c r="B128" s="172" t="s">
        <v>54</v>
      </c>
      <c r="H128" s="172" t="s">
        <v>55</v>
      </c>
      <c r="J128" s="182"/>
      <c r="M128" s="122"/>
      <c r="N128" s="3"/>
    </row>
    <row r="129" spans="10:14" ht="12.75">
      <c r="J129" s="182"/>
      <c r="M129" s="122"/>
      <c r="N129" s="3"/>
    </row>
    <row r="130" spans="10:14" ht="12.75">
      <c r="J130" s="182"/>
      <c r="M130" s="122"/>
      <c r="N130" s="3"/>
    </row>
    <row r="131" spans="10:14" ht="12.75">
      <c r="J131" s="182"/>
      <c r="M131" s="122"/>
      <c r="N131" s="3"/>
    </row>
    <row r="132" ht="12.75">
      <c r="M132" s="122"/>
    </row>
    <row r="133" ht="12.75">
      <c r="M133" s="122"/>
    </row>
    <row r="134" ht="12.75">
      <c r="M134" s="122"/>
    </row>
    <row r="135" ht="12.75">
      <c r="M135" s="122"/>
    </row>
    <row r="136" ht="12.75">
      <c r="M136" s="122"/>
    </row>
    <row r="137" ht="12.75">
      <c r="M137" s="122"/>
    </row>
    <row r="138" ht="12.75">
      <c r="M138" s="122"/>
    </row>
    <row r="139" ht="12.75">
      <c r="M139" s="122"/>
    </row>
    <row r="140" ht="12.75">
      <c r="M140" s="122"/>
    </row>
    <row r="141" ht="12.75">
      <c r="M141" s="122"/>
    </row>
    <row r="142" ht="12.75">
      <c r="M142" s="122"/>
    </row>
    <row r="143" ht="12.75">
      <c r="M143" s="122"/>
    </row>
    <row r="144" ht="12.75">
      <c r="M144" s="122"/>
    </row>
    <row r="145" ht="12.75">
      <c r="M145" s="122"/>
    </row>
    <row r="146" ht="12.75">
      <c r="M146" s="122"/>
    </row>
    <row r="147" ht="12.75">
      <c r="M147" s="122"/>
    </row>
    <row r="148" ht="12.75">
      <c r="M148" s="122"/>
    </row>
    <row r="149" ht="12.75">
      <c r="M149" s="122"/>
    </row>
    <row r="150" ht="12.75">
      <c r="M150" s="122"/>
    </row>
    <row r="151" ht="12.75">
      <c r="M151" s="122"/>
    </row>
    <row r="152" ht="12.75">
      <c r="M152" s="122"/>
    </row>
    <row r="153" ht="12.75">
      <c r="M153" s="122"/>
    </row>
    <row r="154" ht="12.75">
      <c r="M154" s="122"/>
    </row>
    <row r="155" ht="12.75">
      <c r="M155" s="122"/>
    </row>
    <row r="156" ht="12.75">
      <c r="M156" s="122"/>
    </row>
    <row r="157" ht="12.75">
      <c r="M157" s="122"/>
    </row>
    <row r="158" ht="12.75">
      <c r="M158" s="122"/>
    </row>
    <row r="159" ht="12.75">
      <c r="M159" s="122"/>
    </row>
    <row r="160" ht="12.75">
      <c r="M160" s="122"/>
    </row>
    <row r="161" ht="12.75">
      <c r="M161" s="122"/>
    </row>
    <row r="162" ht="12.75">
      <c r="M162" s="122"/>
    </row>
    <row r="163" ht="12.75">
      <c r="M163" s="122"/>
    </row>
    <row r="164" ht="12.75">
      <c r="M164" s="122"/>
    </row>
    <row r="165" ht="12.75">
      <c r="M165" s="122"/>
    </row>
    <row r="166" ht="12.75">
      <c r="M166" s="122"/>
    </row>
    <row r="167" ht="12.75">
      <c r="M167" s="122"/>
    </row>
    <row r="168" ht="12.75">
      <c r="M168" s="122"/>
    </row>
    <row r="169" ht="12.75">
      <c r="M169" s="122"/>
    </row>
    <row r="170" ht="12.75">
      <c r="M170" s="122"/>
    </row>
    <row r="171" ht="12.75">
      <c r="M171" s="122"/>
    </row>
    <row r="172" ht="12.75">
      <c r="M172" s="122"/>
    </row>
    <row r="173" ht="12.75">
      <c r="M173" s="122"/>
    </row>
    <row r="174" ht="12.75">
      <c r="M174" s="122"/>
    </row>
    <row r="175" ht="12.75">
      <c r="M175" s="122"/>
    </row>
    <row r="176" ht="12.75">
      <c r="M176" s="122"/>
    </row>
    <row r="177" ht="12.75">
      <c r="M177" s="122"/>
    </row>
    <row r="178" ht="12.75">
      <c r="M178" s="122"/>
    </row>
    <row r="179" ht="12.75">
      <c r="M179" s="122"/>
    </row>
    <row r="180" ht="12.75">
      <c r="M180" s="122"/>
    </row>
    <row r="181" ht="12.75">
      <c r="M181" s="122"/>
    </row>
    <row r="182" ht="12.75">
      <c r="M182" s="122"/>
    </row>
    <row r="183" ht="12.75">
      <c r="M183" s="122"/>
    </row>
    <row r="184" ht="12.75">
      <c r="M184" s="122"/>
    </row>
    <row r="185" ht="12.75">
      <c r="M185" s="122"/>
    </row>
    <row r="186" ht="12.75">
      <c r="M186" s="122"/>
    </row>
    <row r="187" ht="12.75">
      <c r="M187" s="122"/>
    </row>
    <row r="188" ht="12.75">
      <c r="M188" s="122"/>
    </row>
    <row r="189" ht="12.75">
      <c r="M189" s="122"/>
    </row>
    <row r="190" ht="12.75">
      <c r="M190" s="122"/>
    </row>
    <row r="191" ht="12.75">
      <c r="M191" s="122"/>
    </row>
    <row r="192" ht="12.75">
      <c r="M192" s="122"/>
    </row>
    <row r="193" ht="12.75">
      <c r="M193" s="122"/>
    </row>
    <row r="194" ht="12.75">
      <c r="M194" s="122"/>
    </row>
    <row r="195" ht="12.75">
      <c r="M195" s="122"/>
    </row>
    <row r="196" ht="12.75">
      <c r="M196" s="122"/>
    </row>
    <row r="197" ht="12.75">
      <c r="M197" s="122"/>
    </row>
    <row r="198" ht="12.75">
      <c r="M198" s="122"/>
    </row>
    <row r="199" ht="12.75">
      <c r="M199" s="122"/>
    </row>
    <row r="200" ht="12.75">
      <c r="M200" s="122"/>
    </row>
    <row r="201" ht="12.75">
      <c r="M201" s="122"/>
    </row>
    <row r="202" ht="12.75">
      <c r="M202" s="122"/>
    </row>
    <row r="203" ht="12.75">
      <c r="M203" s="122"/>
    </row>
    <row r="204" ht="12.75">
      <c r="M204" s="122"/>
    </row>
    <row r="205" ht="12.75">
      <c r="M205" s="122"/>
    </row>
    <row r="206" ht="12.75">
      <c r="M206" s="122"/>
    </row>
    <row r="207" ht="12.75">
      <c r="M207" s="122"/>
    </row>
    <row r="208" ht="12.75">
      <c r="M208" s="122"/>
    </row>
    <row r="209" ht="12.75">
      <c r="M209" s="122"/>
    </row>
    <row r="210" ht="12.75">
      <c r="M210" s="122"/>
    </row>
    <row r="211" ht="12.75">
      <c r="M211" s="122"/>
    </row>
    <row r="212" ht="12.75">
      <c r="M212" s="122"/>
    </row>
    <row r="213" ht="12.75">
      <c r="M213" s="122"/>
    </row>
    <row r="214" ht="12.75">
      <c r="M214" s="122"/>
    </row>
    <row r="215" ht="12.75">
      <c r="M215" s="122"/>
    </row>
    <row r="216" ht="12.75">
      <c r="M216" s="122"/>
    </row>
    <row r="217" ht="12.75">
      <c r="M217" s="122"/>
    </row>
    <row r="218" ht="12.75">
      <c r="M218" s="122"/>
    </row>
    <row r="219" ht="12.75">
      <c r="M219" s="122"/>
    </row>
    <row r="220" ht="12.75">
      <c r="M220" s="122"/>
    </row>
    <row r="221" ht="12.75">
      <c r="M221" s="122"/>
    </row>
    <row r="222" ht="12.75">
      <c r="M222" s="122"/>
    </row>
    <row r="223" ht="12.75">
      <c r="M223" s="122"/>
    </row>
    <row r="224" ht="12.75">
      <c r="M224" s="122"/>
    </row>
    <row r="225" ht="12.75">
      <c r="M225" s="122"/>
    </row>
    <row r="226" ht="12.75">
      <c r="M226" s="122"/>
    </row>
    <row r="227" ht="12.75">
      <c r="M227" s="122"/>
    </row>
    <row r="228" ht="12.75">
      <c r="M228" s="122"/>
    </row>
    <row r="229" ht="12.75">
      <c r="M229" s="122"/>
    </row>
    <row r="230" ht="12.75">
      <c r="M230" s="122"/>
    </row>
    <row r="231" ht="12.75">
      <c r="M231" s="122"/>
    </row>
    <row r="232" ht="12.75">
      <c r="M232" s="122"/>
    </row>
    <row r="233" ht="12.75">
      <c r="M233" s="122"/>
    </row>
    <row r="234" ht="12.75">
      <c r="M234" s="122"/>
    </row>
    <row r="235" ht="12.75">
      <c r="M235" s="122"/>
    </row>
    <row r="236" ht="12.75">
      <c r="M236" s="122"/>
    </row>
    <row r="237" ht="12.75">
      <c r="M237" s="122"/>
    </row>
    <row r="238" ht="12.75">
      <c r="M238" s="122"/>
    </row>
    <row r="239" ht="12.75">
      <c r="M239" s="122"/>
    </row>
    <row r="240" ht="12.75">
      <c r="M240" s="122"/>
    </row>
    <row r="241" ht="12.75">
      <c r="M241" s="122"/>
    </row>
    <row r="242" ht="12.75">
      <c r="M242" s="122"/>
    </row>
    <row r="243" ht="12.75">
      <c r="M243" s="122"/>
    </row>
    <row r="244" ht="12.75">
      <c r="M244" s="122"/>
    </row>
    <row r="245" ht="12.75">
      <c r="M245" s="122"/>
    </row>
    <row r="246" ht="12.75">
      <c r="M246" s="122"/>
    </row>
    <row r="247" ht="12.75">
      <c r="M247" s="122"/>
    </row>
    <row r="248" ht="12.75">
      <c r="M248" s="122"/>
    </row>
    <row r="249" ht="12.75">
      <c r="M249" s="122"/>
    </row>
    <row r="250" ht="12.75">
      <c r="M250" s="122"/>
    </row>
    <row r="251" ht="12.75">
      <c r="M251" s="122"/>
    </row>
    <row r="252" ht="12.75">
      <c r="M252" s="122"/>
    </row>
    <row r="253" ht="12.75">
      <c r="M253" s="122"/>
    </row>
    <row r="254" ht="12.75">
      <c r="M254" s="122"/>
    </row>
    <row r="255" ht="12.75">
      <c r="M255" s="122"/>
    </row>
    <row r="256" ht="12.75">
      <c r="M256" s="122"/>
    </row>
    <row r="257" ht="12.75">
      <c r="M257" s="122"/>
    </row>
    <row r="258" ht="12.75">
      <c r="M258" s="122"/>
    </row>
    <row r="259" ht="12.75">
      <c r="M259" s="122"/>
    </row>
    <row r="260" ht="12.75">
      <c r="M260" s="122"/>
    </row>
    <row r="261" ht="12.75">
      <c r="M261" s="122"/>
    </row>
    <row r="262" ht="12.75">
      <c r="M262" s="122"/>
    </row>
    <row r="263" ht="12.75">
      <c r="M263" s="122"/>
    </row>
    <row r="264" ht="12.75">
      <c r="M264" s="122"/>
    </row>
    <row r="265" ht="12.75">
      <c r="M265" s="122"/>
    </row>
    <row r="266" ht="12.75">
      <c r="M266" s="122"/>
    </row>
    <row r="267" ht="12.75">
      <c r="M267" s="122"/>
    </row>
    <row r="268" ht="12.75">
      <c r="M268" s="122"/>
    </row>
    <row r="269" ht="12.75">
      <c r="M269" s="122"/>
    </row>
    <row r="270" ht="12.75">
      <c r="M270" s="122"/>
    </row>
    <row r="271" ht="12.75">
      <c r="M271" s="122"/>
    </row>
    <row r="272" ht="12.75">
      <c r="M272" s="122"/>
    </row>
    <row r="273" ht="12.75">
      <c r="M273" s="122"/>
    </row>
    <row r="274" ht="12.75">
      <c r="M274" s="122"/>
    </row>
    <row r="275" ht="12.75">
      <c r="M275" s="122"/>
    </row>
    <row r="276" ht="12.75">
      <c r="M276" s="122"/>
    </row>
    <row r="277" ht="12.75">
      <c r="M277" s="122"/>
    </row>
    <row r="278" ht="12.75">
      <c r="M278" s="122"/>
    </row>
    <row r="279" ht="12.75">
      <c r="M279" s="122"/>
    </row>
    <row r="280" ht="12.75">
      <c r="M280" s="122"/>
    </row>
    <row r="281" ht="12.75">
      <c r="M281" s="122"/>
    </row>
    <row r="282" ht="12.75">
      <c r="M282" s="122"/>
    </row>
    <row r="283" ht="12.75">
      <c r="M283" s="122"/>
    </row>
    <row r="284" ht="12.75">
      <c r="M284" s="122"/>
    </row>
    <row r="285" ht="12.75">
      <c r="M285" s="122"/>
    </row>
    <row r="286" ht="12.75">
      <c r="M286" s="122"/>
    </row>
    <row r="287" ht="12.75">
      <c r="M287" s="122"/>
    </row>
    <row r="288" ht="12.75">
      <c r="M288" s="122"/>
    </row>
    <row r="289" ht="12.75">
      <c r="M289" s="122"/>
    </row>
    <row r="290" ht="12.75">
      <c r="M290" s="122"/>
    </row>
    <row r="291" ht="12.75">
      <c r="M291" s="122"/>
    </row>
    <row r="292" ht="12.75">
      <c r="M292" s="122"/>
    </row>
    <row r="293" ht="12.75">
      <c r="M293" s="122"/>
    </row>
    <row r="294" ht="12.75">
      <c r="M294" s="122"/>
    </row>
    <row r="295" ht="12.75">
      <c r="M295" s="122"/>
    </row>
    <row r="296" ht="12.75">
      <c r="M296" s="122"/>
    </row>
    <row r="297" ht="12.75">
      <c r="M297" s="122"/>
    </row>
    <row r="298" ht="12.75">
      <c r="M298" s="122"/>
    </row>
    <row r="299" ht="12.75">
      <c r="M299" s="122"/>
    </row>
    <row r="300" ht="12.75">
      <c r="M300" s="122"/>
    </row>
    <row r="301" ht="12.75">
      <c r="M301" s="122"/>
    </row>
    <row r="302" ht="12.75">
      <c r="M302" s="122"/>
    </row>
    <row r="303" ht="12.75">
      <c r="M303" s="122"/>
    </row>
    <row r="304" ht="12.75">
      <c r="M304" s="122"/>
    </row>
    <row r="305" ht="12.75">
      <c r="M305" s="122"/>
    </row>
    <row r="306" ht="12.75">
      <c r="M306" s="122"/>
    </row>
    <row r="307" ht="12.75">
      <c r="M307" s="122"/>
    </row>
    <row r="308" ht="12.75">
      <c r="M308" s="122"/>
    </row>
    <row r="309" ht="12.75">
      <c r="M309" s="122"/>
    </row>
    <row r="310" ht="12.75">
      <c r="M310" s="122"/>
    </row>
    <row r="311" ht="12.75">
      <c r="M311" s="122"/>
    </row>
    <row r="312" ht="12.75">
      <c r="M312" s="122"/>
    </row>
    <row r="313" ht="12.75">
      <c r="M313" s="122"/>
    </row>
    <row r="314" ht="12.75">
      <c r="M314" s="122"/>
    </row>
    <row r="315" ht="12.75">
      <c r="M315" s="122"/>
    </row>
    <row r="316" ht="12.75">
      <c r="M316" s="122"/>
    </row>
    <row r="317" ht="12.75">
      <c r="M317" s="122"/>
    </row>
    <row r="318" ht="12.75">
      <c r="M318" s="122"/>
    </row>
    <row r="319" ht="12.75">
      <c r="M319" s="122"/>
    </row>
    <row r="320" ht="12.75">
      <c r="M320" s="122"/>
    </row>
    <row r="321" ht="12.75">
      <c r="M321" s="122"/>
    </row>
    <row r="322" ht="12.75">
      <c r="M322" s="122"/>
    </row>
    <row r="323" ht="12.75">
      <c r="M323" s="122"/>
    </row>
    <row r="324" ht="12.75">
      <c r="M324" s="122"/>
    </row>
    <row r="325" ht="12.75">
      <c r="M325" s="122"/>
    </row>
    <row r="326" ht="12.75">
      <c r="M326" s="122"/>
    </row>
    <row r="327" ht="12.75">
      <c r="M327" s="122"/>
    </row>
    <row r="328" ht="12.75">
      <c r="M328" s="122"/>
    </row>
    <row r="329" ht="12.75">
      <c r="M329" s="122"/>
    </row>
    <row r="330" ht="12.75">
      <c r="M330" s="122"/>
    </row>
    <row r="331" ht="12.75">
      <c r="M331" s="122"/>
    </row>
    <row r="332" ht="12.75">
      <c r="M332" s="122"/>
    </row>
    <row r="333" ht="12.75">
      <c r="M333" s="122"/>
    </row>
    <row r="334" ht="12.75">
      <c r="M334" s="122"/>
    </row>
    <row r="335" ht="12.75">
      <c r="M335" s="122"/>
    </row>
    <row r="336" ht="12.75">
      <c r="M336" s="122"/>
    </row>
    <row r="337" ht="12.75">
      <c r="M337" s="122"/>
    </row>
    <row r="338" ht="12.75">
      <c r="M338" s="122"/>
    </row>
    <row r="339" ht="12.75">
      <c r="M339" s="122"/>
    </row>
    <row r="340" ht="12.75">
      <c r="M340" s="122"/>
    </row>
    <row r="341" ht="12.75">
      <c r="M341" s="122"/>
    </row>
    <row r="342" ht="12.75">
      <c r="M342" s="122"/>
    </row>
    <row r="343" ht="12.75">
      <c r="M343" s="122"/>
    </row>
    <row r="344" ht="12.75">
      <c r="M344" s="122"/>
    </row>
    <row r="345" ht="12.75">
      <c r="M345" s="122"/>
    </row>
    <row r="346" ht="12.75">
      <c r="M346" s="122"/>
    </row>
    <row r="347" ht="12.75">
      <c r="M347" s="122"/>
    </row>
    <row r="348" ht="12.75">
      <c r="M348" s="122"/>
    </row>
    <row r="349" ht="12.75">
      <c r="M349" s="122"/>
    </row>
    <row r="350" ht="12.75">
      <c r="M350" s="122"/>
    </row>
    <row r="351" ht="12.75">
      <c r="M351" s="122"/>
    </row>
    <row r="352" ht="12.75">
      <c r="M352" s="122"/>
    </row>
    <row r="353" ht="12.75">
      <c r="M353" s="122"/>
    </row>
    <row r="354" ht="12.75">
      <c r="M354" s="122"/>
    </row>
    <row r="355" ht="12.75">
      <c r="M355" s="122"/>
    </row>
    <row r="356" ht="12.75">
      <c r="M356" s="122"/>
    </row>
    <row r="357" ht="12.75">
      <c r="M357" s="122"/>
    </row>
    <row r="358" ht="12.75">
      <c r="M358" s="122"/>
    </row>
    <row r="359" ht="12.75">
      <c r="M359" s="122"/>
    </row>
    <row r="360" ht="12.75">
      <c r="M360" s="122"/>
    </row>
    <row r="361" ht="12.75">
      <c r="M361" s="122"/>
    </row>
    <row r="362" ht="12.75">
      <c r="M362" s="122"/>
    </row>
    <row r="363" ht="12.75">
      <c r="M363" s="122"/>
    </row>
    <row r="364" ht="12.75">
      <c r="M364" s="122"/>
    </row>
    <row r="365" ht="12.75">
      <c r="M365" s="122"/>
    </row>
    <row r="366" ht="12.75">
      <c r="M366" s="122"/>
    </row>
    <row r="367" ht="12.75">
      <c r="M367" s="122"/>
    </row>
    <row r="368" ht="12.75">
      <c r="M368" s="122"/>
    </row>
    <row r="369" ht="12.75">
      <c r="M369" s="122"/>
    </row>
    <row r="370" ht="12.75">
      <c r="M370" s="122"/>
    </row>
    <row r="371" ht="12.75">
      <c r="M371" s="122"/>
    </row>
    <row r="372" ht="12.75">
      <c r="M372" s="122"/>
    </row>
    <row r="373" ht="12.75">
      <c r="M373" s="122"/>
    </row>
    <row r="374" ht="12.75">
      <c r="M374" s="122"/>
    </row>
    <row r="375" ht="12.75">
      <c r="M375" s="122"/>
    </row>
    <row r="376" ht="12.75">
      <c r="M376" s="122"/>
    </row>
    <row r="377" ht="12.75">
      <c r="M377" s="122"/>
    </row>
    <row r="378" ht="12.75">
      <c r="M378" s="122"/>
    </row>
    <row r="379" ht="12.75">
      <c r="M379" s="122"/>
    </row>
    <row r="380" ht="12.75">
      <c r="M380" s="122"/>
    </row>
    <row r="381" ht="12.75">
      <c r="M381" s="122"/>
    </row>
    <row r="382" ht="12.75">
      <c r="M382" s="122"/>
    </row>
    <row r="383" ht="12.75">
      <c r="M383" s="122"/>
    </row>
    <row r="384" ht="12.75">
      <c r="M384" s="122"/>
    </row>
    <row r="385" ht="12.75">
      <c r="M385" s="122"/>
    </row>
    <row r="386" ht="12.75">
      <c r="M386" s="122"/>
    </row>
    <row r="387" ht="12.75">
      <c r="M387" s="122"/>
    </row>
    <row r="388" ht="12.75">
      <c r="M388" s="122"/>
    </row>
    <row r="389" ht="12.75">
      <c r="M389" s="122"/>
    </row>
    <row r="390" ht="12.75">
      <c r="M390" s="122"/>
    </row>
    <row r="391" ht="12.75">
      <c r="M391" s="122"/>
    </row>
    <row r="392" ht="12.75">
      <c r="M392" s="122"/>
    </row>
    <row r="393" ht="12.75">
      <c r="M393" s="122"/>
    </row>
    <row r="394" ht="12.75">
      <c r="M394" s="122"/>
    </row>
    <row r="395" ht="12.75">
      <c r="M395" s="122"/>
    </row>
    <row r="396" ht="12.75">
      <c r="M396" s="122"/>
    </row>
    <row r="397" ht="12.75">
      <c r="M397" s="122"/>
    </row>
    <row r="398" ht="12.75">
      <c r="M398" s="122"/>
    </row>
    <row r="399" ht="12.75">
      <c r="M399" s="122"/>
    </row>
    <row r="400" ht="12.75">
      <c r="M400" s="122"/>
    </row>
    <row r="401" ht="12.75">
      <c r="M401" s="122"/>
    </row>
    <row r="402" ht="12.75">
      <c r="M402" s="122"/>
    </row>
    <row r="403" ht="12.75">
      <c r="M403" s="122"/>
    </row>
    <row r="404" ht="12.75">
      <c r="M404" s="122"/>
    </row>
    <row r="405" ht="12.75">
      <c r="M405" s="122"/>
    </row>
    <row r="406" ht="12.75">
      <c r="M406" s="122"/>
    </row>
    <row r="407" ht="12.75">
      <c r="M407" s="122"/>
    </row>
    <row r="408" ht="12.75">
      <c r="M408" s="122"/>
    </row>
    <row r="409" ht="12.75">
      <c r="M409" s="122"/>
    </row>
    <row r="410" ht="12.75">
      <c r="M410" s="122"/>
    </row>
    <row r="411" ht="12.75">
      <c r="M411" s="122"/>
    </row>
    <row r="412" ht="12.75">
      <c r="M412" s="122"/>
    </row>
    <row r="413" ht="12.75">
      <c r="M413" s="122"/>
    </row>
    <row r="414" ht="12.75">
      <c r="M414" s="122"/>
    </row>
    <row r="415" ht="12.75">
      <c r="M415" s="122"/>
    </row>
    <row r="416" ht="12.75">
      <c r="M416" s="122"/>
    </row>
    <row r="417" ht="12.75">
      <c r="M417" s="122"/>
    </row>
    <row r="418" ht="12.75">
      <c r="M418" s="122"/>
    </row>
    <row r="419" ht="12.75">
      <c r="M419" s="122"/>
    </row>
    <row r="420" ht="12.75">
      <c r="M420" s="122"/>
    </row>
    <row r="421" ht="12.75">
      <c r="M421" s="122"/>
    </row>
    <row r="422" ht="12.75">
      <c r="M422" s="122"/>
    </row>
    <row r="423" ht="12.75">
      <c r="M423" s="122"/>
    </row>
    <row r="424" ht="12.75">
      <c r="M424" s="122"/>
    </row>
    <row r="425" ht="12.75">
      <c r="M425" s="122"/>
    </row>
    <row r="426" ht="12.75">
      <c r="M426" s="122"/>
    </row>
    <row r="427" ht="12.75">
      <c r="M427" s="122"/>
    </row>
    <row r="428" ht="12.75">
      <c r="M428" s="122"/>
    </row>
    <row r="429" ht="12.75">
      <c r="M429" s="122"/>
    </row>
    <row r="430" ht="12.75">
      <c r="M430" s="122"/>
    </row>
    <row r="431" ht="12.75">
      <c r="M431" s="122"/>
    </row>
    <row r="432" ht="12.75">
      <c r="M432" s="122"/>
    </row>
    <row r="433" ht="12.75">
      <c r="M433" s="122"/>
    </row>
    <row r="434" ht="12.75">
      <c r="M434" s="122"/>
    </row>
    <row r="435" ht="12.75">
      <c r="M435" s="122"/>
    </row>
    <row r="436" ht="12.75">
      <c r="M436" s="122"/>
    </row>
    <row r="437" ht="12.75">
      <c r="M437" s="122"/>
    </row>
    <row r="438" ht="12.75">
      <c r="M438" s="122"/>
    </row>
    <row r="439" ht="12.75">
      <c r="M439" s="122"/>
    </row>
    <row r="440" ht="12.75">
      <c r="M440" s="122"/>
    </row>
    <row r="441" ht="12.75">
      <c r="M441" s="122"/>
    </row>
    <row r="442" ht="12.75">
      <c r="M442" s="122"/>
    </row>
    <row r="443" ht="12.75">
      <c r="M443" s="122"/>
    </row>
    <row r="444" ht="12.75">
      <c r="M444" s="122"/>
    </row>
    <row r="445" ht="12.75">
      <c r="M445" s="122"/>
    </row>
    <row r="446" ht="12.75">
      <c r="M446" s="122"/>
    </row>
    <row r="447" ht="12.75">
      <c r="M447" s="122"/>
    </row>
    <row r="448" ht="12.75">
      <c r="M448" s="122"/>
    </row>
    <row r="449" ht="12.75">
      <c r="M449" s="122"/>
    </row>
    <row r="450" ht="12.75">
      <c r="M450" s="122"/>
    </row>
    <row r="451" ht="12.75">
      <c r="M451" s="122"/>
    </row>
    <row r="452" ht="12.75">
      <c r="M452" s="122"/>
    </row>
    <row r="453" ht="12.75">
      <c r="M453" s="122"/>
    </row>
    <row r="454" ht="12.75">
      <c r="M454" s="122"/>
    </row>
    <row r="455" ht="12.75">
      <c r="M455" s="122"/>
    </row>
    <row r="456" ht="12.75">
      <c r="M456" s="122"/>
    </row>
    <row r="457" ht="12.75">
      <c r="M457" s="122"/>
    </row>
    <row r="458" ht="12.75">
      <c r="M458" s="122"/>
    </row>
    <row r="459" ht="12.75">
      <c r="M459" s="122"/>
    </row>
    <row r="460" ht="12.75">
      <c r="M460" s="122"/>
    </row>
    <row r="461" ht="12.75">
      <c r="M461" s="122"/>
    </row>
    <row r="462" ht="12.75">
      <c r="M462" s="122"/>
    </row>
    <row r="463" ht="12.75">
      <c r="M463" s="122"/>
    </row>
    <row r="464" ht="12.75">
      <c r="M464" s="122"/>
    </row>
    <row r="465" ht="12.75">
      <c r="M465" s="122"/>
    </row>
    <row r="466" ht="12.75">
      <c r="M466" s="122"/>
    </row>
    <row r="467" ht="12.75">
      <c r="M467" s="122"/>
    </row>
    <row r="468" ht="12.75">
      <c r="M468" s="122"/>
    </row>
    <row r="469" ht="12.75">
      <c r="M469" s="122"/>
    </row>
    <row r="470" ht="12.75">
      <c r="M470" s="122"/>
    </row>
    <row r="471" ht="12.75">
      <c r="M471" s="122"/>
    </row>
    <row r="472" ht="12.75">
      <c r="M472" s="122"/>
    </row>
    <row r="473" ht="12.75">
      <c r="M473" s="122"/>
    </row>
    <row r="474" ht="12.75">
      <c r="M474" s="122"/>
    </row>
    <row r="475" ht="12.75">
      <c r="M475" s="122"/>
    </row>
    <row r="476" ht="12.75">
      <c r="M476" s="122"/>
    </row>
    <row r="477" ht="12.75">
      <c r="M477" s="122"/>
    </row>
    <row r="478" ht="12.75">
      <c r="M478" s="122"/>
    </row>
    <row r="479" ht="12.75">
      <c r="M479" s="122"/>
    </row>
    <row r="480" ht="12.75">
      <c r="M480" s="122"/>
    </row>
    <row r="481" ht="12.75">
      <c r="M481" s="122"/>
    </row>
    <row r="482" ht="12.75">
      <c r="M482" s="122"/>
    </row>
    <row r="483" ht="12.75">
      <c r="M483" s="122"/>
    </row>
    <row r="484" ht="12.75">
      <c r="M484" s="122"/>
    </row>
    <row r="485" ht="12.75">
      <c r="M485" s="122"/>
    </row>
    <row r="486" ht="12.75">
      <c r="M486" s="122"/>
    </row>
    <row r="487" ht="12.75">
      <c r="M487" s="122"/>
    </row>
    <row r="488" ht="12.75">
      <c r="M488" s="122"/>
    </row>
    <row r="489" ht="12.75">
      <c r="M489" s="122"/>
    </row>
    <row r="490" ht="12.75">
      <c r="M490" s="122"/>
    </row>
    <row r="491" ht="12.75">
      <c r="M491" s="122"/>
    </row>
    <row r="492" ht="12.75">
      <c r="M492" s="122"/>
    </row>
    <row r="493" ht="12.75">
      <c r="M493" s="122"/>
    </row>
    <row r="494" ht="12.75">
      <c r="M494" s="122"/>
    </row>
    <row r="495" ht="12.75">
      <c r="M495" s="122"/>
    </row>
    <row r="496" ht="12.75">
      <c r="M496" s="122"/>
    </row>
    <row r="497" ht="12.75">
      <c r="M497" s="122"/>
    </row>
    <row r="498" ht="12.75">
      <c r="M498" s="122"/>
    </row>
    <row r="499" ht="12.75">
      <c r="M499" s="122"/>
    </row>
    <row r="500" ht="12.75">
      <c r="M500" s="122"/>
    </row>
    <row r="501" ht="12.75">
      <c r="M501" s="122"/>
    </row>
    <row r="502" ht="12.75">
      <c r="M502" s="122"/>
    </row>
    <row r="503" ht="12.75">
      <c r="M503" s="122"/>
    </row>
    <row r="504" ht="12.75">
      <c r="M504" s="122"/>
    </row>
    <row r="505" ht="12.75">
      <c r="M505" s="122"/>
    </row>
    <row r="506" ht="12.75">
      <c r="M506" s="122"/>
    </row>
    <row r="507" ht="12.75">
      <c r="M507" s="122"/>
    </row>
    <row r="508" ht="12.75">
      <c r="M508" s="122"/>
    </row>
    <row r="509" ht="12.75">
      <c r="M509" s="122"/>
    </row>
    <row r="510" ht="12.75">
      <c r="M510" s="122"/>
    </row>
    <row r="511" ht="12.75">
      <c r="M511" s="122"/>
    </row>
    <row r="512" ht="12.75">
      <c r="M512" s="122"/>
    </row>
    <row r="513" ht="12.75">
      <c r="M513" s="122"/>
    </row>
    <row r="514" ht="12.75">
      <c r="M514" s="122"/>
    </row>
    <row r="515" ht="12.75">
      <c r="M515" s="122"/>
    </row>
    <row r="516" ht="12.75">
      <c r="M516" s="122"/>
    </row>
    <row r="517" ht="12.75">
      <c r="M517" s="122"/>
    </row>
    <row r="518" ht="12.75">
      <c r="M518" s="122"/>
    </row>
    <row r="519" ht="12.75">
      <c r="M519" s="122"/>
    </row>
    <row r="520" ht="12.75">
      <c r="M520" s="122"/>
    </row>
    <row r="521" ht="12.75">
      <c r="M521" s="122"/>
    </row>
    <row r="522" ht="12.75">
      <c r="M522" s="122"/>
    </row>
    <row r="523" ht="12.75">
      <c r="M523" s="122"/>
    </row>
    <row r="524" ht="12.75">
      <c r="M524" s="122"/>
    </row>
    <row r="525" ht="12.75">
      <c r="M525" s="122"/>
    </row>
    <row r="526" ht="12.75">
      <c r="M526" s="122"/>
    </row>
    <row r="527" ht="12.75">
      <c r="M527" s="122"/>
    </row>
    <row r="528" ht="12.75">
      <c r="M528" s="122"/>
    </row>
    <row r="529" ht="12.75">
      <c r="M529" s="122"/>
    </row>
    <row r="530" ht="12.75">
      <c r="M530" s="122"/>
    </row>
    <row r="531" ht="12.75">
      <c r="M531" s="122"/>
    </row>
    <row r="532" ht="12.75">
      <c r="M532" s="122"/>
    </row>
    <row r="533" ht="12.75">
      <c r="M533" s="122"/>
    </row>
    <row r="534" ht="12.75">
      <c r="M534" s="122"/>
    </row>
    <row r="535" ht="12.75">
      <c r="M535" s="122"/>
    </row>
    <row r="536" ht="12.75">
      <c r="M536" s="122"/>
    </row>
    <row r="537" ht="12.75">
      <c r="M537" s="122"/>
    </row>
    <row r="538" ht="12.75">
      <c r="M538" s="122"/>
    </row>
    <row r="539" ht="12.75">
      <c r="M539" s="122"/>
    </row>
    <row r="540" ht="12.75">
      <c r="M540" s="122"/>
    </row>
    <row r="541" ht="12.75">
      <c r="M541" s="122"/>
    </row>
    <row r="542" ht="12.75">
      <c r="M542" s="122"/>
    </row>
    <row r="543" ht="12.75">
      <c r="M543" s="122"/>
    </row>
    <row r="544" ht="12.75">
      <c r="M544" s="122"/>
    </row>
    <row r="545" ht="12.75">
      <c r="M545" s="122"/>
    </row>
    <row r="546" ht="12.75">
      <c r="M546" s="122"/>
    </row>
    <row r="547" ht="12.75">
      <c r="M547" s="122"/>
    </row>
    <row r="548" ht="12.75">
      <c r="M548" s="122"/>
    </row>
    <row r="549" ht="12.75">
      <c r="M549" s="122"/>
    </row>
    <row r="550" ht="12.75">
      <c r="M550" s="122"/>
    </row>
    <row r="551" ht="12.75">
      <c r="M551" s="122"/>
    </row>
    <row r="552" ht="12.75">
      <c r="M552" s="122"/>
    </row>
    <row r="553" ht="12.75">
      <c r="M553" s="122"/>
    </row>
    <row r="554" ht="12.75">
      <c r="M554" s="122"/>
    </row>
    <row r="555" ht="12.75">
      <c r="M555" s="122"/>
    </row>
    <row r="556" ht="12.75">
      <c r="M556" s="122"/>
    </row>
    <row r="557" ht="12.75">
      <c r="M557" s="122"/>
    </row>
    <row r="558" ht="12.75">
      <c r="M558" s="122"/>
    </row>
    <row r="559" ht="12.75">
      <c r="M559" s="122"/>
    </row>
    <row r="560" ht="12.75">
      <c r="M560" s="122"/>
    </row>
    <row r="561" ht="12.75">
      <c r="M561" s="122"/>
    </row>
    <row r="562" ht="12.75">
      <c r="M562" s="122"/>
    </row>
    <row r="563" ht="12.75">
      <c r="M563" s="122"/>
    </row>
    <row r="564" ht="12.75">
      <c r="M564" s="122"/>
    </row>
    <row r="565" ht="12.75">
      <c r="M565" s="122"/>
    </row>
    <row r="566" ht="12.75">
      <c r="M566" s="122"/>
    </row>
    <row r="567" ht="12.75">
      <c r="M567" s="122"/>
    </row>
    <row r="568" ht="12.75">
      <c r="M568" s="122"/>
    </row>
    <row r="569" ht="12.75">
      <c r="M569" s="122"/>
    </row>
    <row r="570" ht="12.75">
      <c r="M570" s="122"/>
    </row>
    <row r="571" ht="12.75">
      <c r="M571" s="122"/>
    </row>
    <row r="572" ht="12.75">
      <c r="M572" s="122"/>
    </row>
    <row r="573" ht="12.75">
      <c r="M573" s="122"/>
    </row>
    <row r="574" ht="12.75">
      <c r="M574" s="122"/>
    </row>
    <row r="575" ht="12.75">
      <c r="M575" s="122"/>
    </row>
    <row r="576" ht="12.75">
      <c r="M576" s="122"/>
    </row>
    <row r="577" ht="12.75">
      <c r="M577" s="122"/>
    </row>
    <row r="578" ht="12.75">
      <c r="M578" s="122"/>
    </row>
    <row r="579" ht="12.75">
      <c r="M579" s="122"/>
    </row>
    <row r="580" ht="12.75">
      <c r="M580" s="122"/>
    </row>
    <row r="581" ht="12.75">
      <c r="M581" s="122"/>
    </row>
    <row r="582" ht="12.75">
      <c r="M582" s="122"/>
    </row>
    <row r="583" ht="12.75">
      <c r="M583" s="122"/>
    </row>
    <row r="584" ht="12.75">
      <c r="M584" s="122"/>
    </row>
    <row r="585" ht="12.75">
      <c r="M585" s="122"/>
    </row>
    <row r="586" ht="12.75">
      <c r="M586" s="122"/>
    </row>
    <row r="587" ht="12.75">
      <c r="M587" s="122"/>
    </row>
    <row r="588" ht="12.75">
      <c r="M588" s="122"/>
    </row>
    <row r="589" ht="12.75">
      <c r="M589" s="122"/>
    </row>
    <row r="590" ht="12.75">
      <c r="M590" s="122"/>
    </row>
    <row r="591" ht="12.75">
      <c r="M591" s="122"/>
    </row>
    <row r="592" ht="12.75">
      <c r="M592" s="122"/>
    </row>
    <row r="593" ht="12.75">
      <c r="M593" s="122"/>
    </row>
    <row r="594" ht="12.75">
      <c r="M594" s="122"/>
    </row>
    <row r="595" ht="12.75">
      <c r="M595" s="122"/>
    </row>
    <row r="596" ht="12.75">
      <c r="M596" s="122"/>
    </row>
    <row r="597" ht="12.75">
      <c r="M597" s="122"/>
    </row>
    <row r="598" ht="12.75">
      <c r="M598" s="122"/>
    </row>
    <row r="599" ht="12.75">
      <c r="M599" s="122"/>
    </row>
    <row r="600" ht="12.75">
      <c r="M600" s="122"/>
    </row>
    <row r="601" ht="12.75">
      <c r="M601" s="122"/>
    </row>
    <row r="602" ht="12.75">
      <c r="M602" s="122"/>
    </row>
    <row r="603" ht="12.75">
      <c r="M603" s="122"/>
    </row>
    <row r="604" ht="12.75">
      <c r="M604" s="122"/>
    </row>
    <row r="605" ht="12.75">
      <c r="M605" s="122"/>
    </row>
    <row r="606" ht="12.75">
      <c r="M606" s="122"/>
    </row>
    <row r="607" ht="12.75">
      <c r="M607" s="122"/>
    </row>
    <row r="608" ht="12.75">
      <c r="M608" s="122"/>
    </row>
    <row r="609" ht="12.75">
      <c r="M609" s="122"/>
    </row>
    <row r="610" ht="12.75">
      <c r="M610" s="122"/>
    </row>
    <row r="611" ht="12.75">
      <c r="M611" s="122"/>
    </row>
    <row r="612" ht="12.75">
      <c r="M612" s="122"/>
    </row>
    <row r="613" ht="12.75">
      <c r="M613" s="122"/>
    </row>
    <row r="614" ht="12.75">
      <c r="M614" s="122"/>
    </row>
    <row r="615" ht="12.75">
      <c r="M615" s="122"/>
    </row>
    <row r="616" ht="12.75">
      <c r="M616" s="122"/>
    </row>
    <row r="617" ht="12.75">
      <c r="M617" s="122"/>
    </row>
    <row r="618" ht="12.75">
      <c r="M618" s="122"/>
    </row>
    <row r="619" ht="12.75">
      <c r="M619" s="122"/>
    </row>
    <row r="620" ht="12.75">
      <c r="M620" s="122"/>
    </row>
    <row r="621" ht="12.75">
      <c r="M621" s="122"/>
    </row>
    <row r="622" ht="12.75">
      <c r="M622" s="122"/>
    </row>
    <row r="623" ht="12.75">
      <c r="M623" s="122"/>
    </row>
    <row r="624" ht="12.75">
      <c r="M624" s="122"/>
    </row>
    <row r="625" ht="12.75">
      <c r="M625" s="122"/>
    </row>
    <row r="626" ht="12.75">
      <c r="M626" s="122"/>
    </row>
    <row r="627" ht="12.75">
      <c r="M627" s="122"/>
    </row>
    <row r="628" ht="12.75">
      <c r="M628" s="122"/>
    </row>
    <row r="629" ht="12.75">
      <c r="M629" s="122"/>
    </row>
    <row r="630" ht="12.75">
      <c r="M630" s="122"/>
    </row>
    <row r="631" ht="12.75">
      <c r="M631" s="122"/>
    </row>
    <row r="632" ht="12.75">
      <c r="M632" s="122"/>
    </row>
    <row r="633" ht="12.75">
      <c r="M633" s="122"/>
    </row>
    <row r="634" ht="12.75">
      <c r="M634" s="122"/>
    </row>
    <row r="635" ht="12.75">
      <c r="M635" s="122"/>
    </row>
    <row r="636" ht="12.75">
      <c r="M636" s="122"/>
    </row>
    <row r="637" ht="12.75">
      <c r="M637" s="122"/>
    </row>
    <row r="638" ht="12.75">
      <c r="M638" s="122"/>
    </row>
    <row r="639" ht="12.75">
      <c r="M639" s="122"/>
    </row>
    <row r="640" spans="13:14" ht="12.75">
      <c r="M640" s="122"/>
      <c r="N640" s="88" t="b">
        <v>0</v>
      </c>
    </row>
    <row r="641" ht="12.75">
      <c r="M641" s="122"/>
    </row>
    <row r="642" ht="12.75">
      <c r="M642" s="122"/>
    </row>
    <row r="643" ht="12.75">
      <c r="M643" s="122"/>
    </row>
    <row r="644" ht="12.75">
      <c r="M644" s="122"/>
    </row>
    <row r="645" ht="12.75">
      <c r="M645" s="122"/>
    </row>
    <row r="646" ht="12.75">
      <c r="M646" s="122"/>
    </row>
    <row r="647" ht="12.75">
      <c r="M647" s="122"/>
    </row>
    <row r="648" ht="12.75">
      <c r="M648" s="122"/>
    </row>
    <row r="649" ht="12.75">
      <c r="M649" s="122"/>
    </row>
    <row r="650" ht="12.75">
      <c r="M650" s="122"/>
    </row>
    <row r="651" ht="12.75">
      <c r="M651" s="122"/>
    </row>
    <row r="652" ht="12.75">
      <c r="M652" s="122"/>
    </row>
    <row r="653" ht="12.75">
      <c r="M653" s="122"/>
    </row>
    <row r="654" ht="12.75">
      <c r="M654" s="122"/>
    </row>
    <row r="655" ht="12.75">
      <c r="M655" s="122"/>
    </row>
    <row r="656" ht="12.75">
      <c r="M656" s="122"/>
    </row>
    <row r="657" ht="12.75">
      <c r="M657" s="122"/>
    </row>
    <row r="658" ht="12.75">
      <c r="M658" s="122"/>
    </row>
    <row r="659" ht="12.75">
      <c r="M659" s="122"/>
    </row>
    <row r="660" ht="12.75">
      <c r="M660" s="122"/>
    </row>
    <row r="661" ht="12.75">
      <c r="M661" s="122"/>
    </row>
    <row r="662" ht="12.75">
      <c r="M662" s="122"/>
    </row>
    <row r="663" ht="12.75">
      <c r="M663" s="122"/>
    </row>
    <row r="664" ht="12.75">
      <c r="M664" s="122"/>
    </row>
    <row r="665" ht="12.75">
      <c r="M665" s="122"/>
    </row>
    <row r="666" ht="12.75">
      <c r="M666" s="122"/>
    </row>
    <row r="667" ht="12.75">
      <c r="M667" s="122"/>
    </row>
    <row r="668" ht="12.75">
      <c r="M668" s="122"/>
    </row>
    <row r="669" ht="12.75">
      <c r="M669" s="122"/>
    </row>
    <row r="670" ht="12.75">
      <c r="M670" s="122"/>
    </row>
    <row r="671" ht="12.75">
      <c r="M671" s="122"/>
    </row>
    <row r="672" ht="12.75">
      <c r="M672" s="122"/>
    </row>
    <row r="673" ht="12.75">
      <c r="M673" s="122"/>
    </row>
    <row r="674" ht="12.75">
      <c r="M674" s="122"/>
    </row>
    <row r="675" ht="12.75">
      <c r="M675" s="122"/>
    </row>
    <row r="676" ht="12.75">
      <c r="M676" s="122"/>
    </row>
    <row r="677" ht="12.75">
      <c r="M677" s="122"/>
    </row>
    <row r="678" ht="12.75">
      <c r="M678" s="122"/>
    </row>
    <row r="679" ht="12.75">
      <c r="M679" s="122"/>
    </row>
    <row r="680" ht="12.75">
      <c r="M680" s="122"/>
    </row>
    <row r="681" ht="12.75">
      <c r="M681" s="122"/>
    </row>
    <row r="682" ht="12.75">
      <c r="M682" s="122"/>
    </row>
    <row r="683" ht="12.75">
      <c r="M683" s="122"/>
    </row>
    <row r="684" ht="12.75">
      <c r="M684" s="122"/>
    </row>
    <row r="685" ht="12.75">
      <c r="M685" s="122"/>
    </row>
    <row r="686" ht="12.75">
      <c r="M686" s="122"/>
    </row>
    <row r="687" ht="12.75">
      <c r="M687" s="122"/>
    </row>
    <row r="688" ht="12.75">
      <c r="M688" s="122"/>
    </row>
    <row r="689" ht="12.75">
      <c r="M689" s="122"/>
    </row>
    <row r="690" ht="12.75">
      <c r="M690" s="122"/>
    </row>
    <row r="691" ht="12.75">
      <c r="M691" s="122"/>
    </row>
    <row r="692" ht="12.75">
      <c r="M692" s="122"/>
    </row>
    <row r="693" ht="12.75">
      <c r="M693" s="122"/>
    </row>
    <row r="694" ht="12.75">
      <c r="M694" s="122"/>
    </row>
    <row r="695" ht="12.75">
      <c r="M695" s="122"/>
    </row>
    <row r="696" ht="12.75">
      <c r="M696" s="122"/>
    </row>
    <row r="697" ht="12.75">
      <c r="M697" s="122"/>
    </row>
    <row r="698" ht="12.75">
      <c r="M698" s="122"/>
    </row>
    <row r="699" ht="12.75">
      <c r="M699" s="122"/>
    </row>
    <row r="700" ht="12.75">
      <c r="M700" s="122"/>
    </row>
    <row r="701" ht="12.75">
      <c r="M701" s="122"/>
    </row>
    <row r="702" ht="12.75">
      <c r="M702" s="122"/>
    </row>
    <row r="703" ht="12.75">
      <c r="M703" s="122"/>
    </row>
    <row r="704" ht="12.75">
      <c r="M704" s="122"/>
    </row>
    <row r="705" ht="12.75">
      <c r="M705" s="122"/>
    </row>
    <row r="706" ht="12.75">
      <c r="M706" s="122"/>
    </row>
    <row r="707" ht="12.75">
      <c r="M707" s="122"/>
    </row>
    <row r="708" ht="12.75">
      <c r="M708" s="122"/>
    </row>
    <row r="709" ht="12.75">
      <c r="M709" s="122"/>
    </row>
    <row r="710" ht="12.75">
      <c r="M710" s="122"/>
    </row>
    <row r="711" ht="12.75">
      <c r="M711" s="122"/>
    </row>
    <row r="712" ht="12.75">
      <c r="M712" s="122"/>
    </row>
    <row r="713" ht="12.75">
      <c r="M713" s="122"/>
    </row>
    <row r="714" ht="12.75">
      <c r="M714" s="122"/>
    </row>
    <row r="715" ht="12.75">
      <c r="M715" s="122"/>
    </row>
    <row r="716" ht="12.75">
      <c r="M716" s="122"/>
    </row>
    <row r="717" ht="12.75">
      <c r="M717" s="122"/>
    </row>
    <row r="718" ht="12.75">
      <c r="M718" s="122"/>
    </row>
    <row r="719" ht="12.75">
      <c r="M719" s="122"/>
    </row>
    <row r="720" ht="12.75">
      <c r="M720" s="122"/>
    </row>
    <row r="721" ht="12.75">
      <c r="M721" s="122"/>
    </row>
    <row r="722" ht="12.75">
      <c r="M722" s="122"/>
    </row>
    <row r="723" ht="12.75">
      <c r="M723" s="122"/>
    </row>
    <row r="724" ht="12.75">
      <c r="M724" s="122"/>
    </row>
    <row r="725" ht="12.75">
      <c r="M725" s="122"/>
    </row>
    <row r="726" ht="12.75">
      <c r="M726" s="122"/>
    </row>
    <row r="727" ht="12.75">
      <c r="M727" s="122"/>
    </row>
    <row r="728" ht="12.75">
      <c r="M728" s="122"/>
    </row>
    <row r="729" ht="12.75">
      <c r="M729" s="122"/>
    </row>
    <row r="730" ht="12.75">
      <c r="M730" s="122"/>
    </row>
    <row r="731" ht="12.75">
      <c r="M731" s="122"/>
    </row>
    <row r="732" ht="12.75">
      <c r="M732" s="122"/>
    </row>
    <row r="733" ht="12.75">
      <c r="M733" s="122"/>
    </row>
    <row r="734" ht="12.75">
      <c r="M734" s="122"/>
    </row>
    <row r="735" ht="12.75">
      <c r="M735" s="122"/>
    </row>
    <row r="736" ht="12.75">
      <c r="M736" s="122"/>
    </row>
    <row r="737" ht="12.75">
      <c r="M737" s="122"/>
    </row>
    <row r="738" ht="12.75">
      <c r="M738" s="122"/>
    </row>
    <row r="739" ht="12.75">
      <c r="M739" s="122"/>
    </row>
    <row r="740" ht="12.75">
      <c r="M740" s="122"/>
    </row>
    <row r="741" ht="12.75">
      <c r="M741" s="122"/>
    </row>
    <row r="742" ht="12.75">
      <c r="M742" s="122"/>
    </row>
    <row r="743" ht="12.75">
      <c r="M743" s="122"/>
    </row>
    <row r="744" ht="12.75">
      <c r="M744" s="122"/>
    </row>
    <row r="745" ht="12.75">
      <c r="M745" s="122"/>
    </row>
    <row r="746" ht="12.75">
      <c r="M746" s="122"/>
    </row>
    <row r="747" ht="12.75">
      <c r="M747" s="122"/>
    </row>
    <row r="748" ht="12.75">
      <c r="M748" s="122"/>
    </row>
    <row r="749" ht="12.75">
      <c r="M749" s="122"/>
    </row>
    <row r="750" ht="12.75">
      <c r="M750" s="122"/>
    </row>
    <row r="751" ht="12.75">
      <c r="M751" s="122"/>
    </row>
    <row r="752" ht="12.75">
      <c r="M752" s="122"/>
    </row>
    <row r="753" ht="12.75">
      <c r="M753" s="122"/>
    </row>
    <row r="754" ht="12.75">
      <c r="M754" s="122"/>
    </row>
    <row r="755" ht="12.75">
      <c r="M755" s="122"/>
    </row>
    <row r="756" ht="12.75">
      <c r="M756" s="122"/>
    </row>
    <row r="757" ht="12.75">
      <c r="M757" s="122"/>
    </row>
    <row r="758" ht="12.75">
      <c r="M758" s="122"/>
    </row>
    <row r="759" ht="12.75">
      <c r="M759" s="122"/>
    </row>
    <row r="760" ht="12.75">
      <c r="M760" s="122"/>
    </row>
    <row r="761" ht="12.75">
      <c r="M761" s="122"/>
    </row>
    <row r="762" ht="12.75">
      <c r="M762" s="122"/>
    </row>
    <row r="763" ht="12.75">
      <c r="M763" s="122"/>
    </row>
    <row r="764" ht="12.75">
      <c r="M764" s="122"/>
    </row>
    <row r="765" ht="12.75">
      <c r="M765" s="122"/>
    </row>
    <row r="766" ht="12.75">
      <c r="M766" s="122"/>
    </row>
    <row r="767" ht="12.75">
      <c r="M767" s="122"/>
    </row>
    <row r="768" ht="12.75">
      <c r="M768" s="122"/>
    </row>
    <row r="769" ht="12.75">
      <c r="M769" s="122"/>
    </row>
    <row r="770" ht="12.75">
      <c r="M770" s="122"/>
    </row>
    <row r="771" ht="12.75">
      <c r="M771" s="122"/>
    </row>
    <row r="772" ht="12.75">
      <c r="M772" s="122"/>
    </row>
    <row r="773" ht="12.75">
      <c r="M773" s="122"/>
    </row>
    <row r="774" ht="12.75">
      <c r="M774" s="122"/>
    </row>
    <row r="775" ht="12.75">
      <c r="M775" s="122"/>
    </row>
    <row r="776" ht="12.75">
      <c r="M776" s="122"/>
    </row>
    <row r="777" ht="12.75">
      <c r="M777" s="122"/>
    </row>
    <row r="778" ht="12.75">
      <c r="M778" s="122"/>
    </row>
    <row r="779" ht="12.75">
      <c r="M779" s="122"/>
    </row>
    <row r="780" ht="12.75">
      <c r="M780" s="122"/>
    </row>
    <row r="781" ht="12.75">
      <c r="M781" s="122"/>
    </row>
    <row r="782" ht="12.75">
      <c r="M782" s="122"/>
    </row>
    <row r="783" ht="12.75">
      <c r="M783" s="122"/>
    </row>
    <row r="784" ht="12.75">
      <c r="M784" s="122"/>
    </row>
    <row r="785" ht="12.75">
      <c r="M785" s="122"/>
    </row>
    <row r="786" ht="12.75">
      <c r="M786" s="122"/>
    </row>
    <row r="787" ht="12.75">
      <c r="M787" s="122"/>
    </row>
    <row r="788" ht="12.75">
      <c r="M788" s="122"/>
    </row>
    <row r="789" ht="12.75">
      <c r="M789" s="122"/>
    </row>
    <row r="790" ht="12.75">
      <c r="M790" s="122"/>
    </row>
    <row r="791" ht="12.75">
      <c r="M791" s="122"/>
    </row>
    <row r="792" ht="12.75">
      <c r="M792" s="122"/>
    </row>
    <row r="793" ht="12.75">
      <c r="M793" s="122"/>
    </row>
    <row r="794" ht="12.75">
      <c r="M794" s="122"/>
    </row>
    <row r="795" ht="12.75">
      <c r="M795" s="122"/>
    </row>
    <row r="796" ht="12.75">
      <c r="M796" s="122"/>
    </row>
    <row r="797" ht="12.75">
      <c r="M797" s="122"/>
    </row>
    <row r="798" ht="12.75">
      <c r="M798" s="122"/>
    </row>
    <row r="799" ht="12.75">
      <c r="M799" s="122"/>
    </row>
    <row r="800" ht="12.75">
      <c r="M800" s="122"/>
    </row>
    <row r="801" ht="12.75">
      <c r="M801" s="122"/>
    </row>
    <row r="802" ht="12.75">
      <c r="M802" s="122"/>
    </row>
    <row r="803" ht="12.75">
      <c r="M803" s="122"/>
    </row>
    <row r="804" ht="12.75">
      <c r="M804" s="122"/>
    </row>
    <row r="805" ht="12.75">
      <c r="M805" s="122"/>
    </row>
    <row r="806" ht="12.75">
      <c r="M806" s="122"/>
    </row>
    <row r="807" ht="12.75">
      <c r="M807" s="122"/>
    </row>
    <row r="808" ht="12.75">
      <c r="M808" s="122"/>
    </row>
    <row r="809" ht="12.75">
      <c r="M809" s="122"/>
    </row>
    <row r="810" ht="12.75">
      <c r="M810" s="122"/>
    </row>
    <row r="811" ht="12.75">
      <c r="M811" s="122"/>
    </row>
    <row r="812" ht="12.75">
      <c r="M812" s="122"/>
    </row>
    <row r="813" ht="12.75">
      <c r="M813" s="122"/>
    </row>
    <row r="814" ht="12.75">
      <c r="M814" s="122"/>
    </row>
    <row r="815" ht="12.75">
      <c r="M815" s="122"/>
    </row>
    <row r="816" ht="12.75">
      <c r="M816" s="122"/>
    </row>
    <row r="817" ht="12.75">
      <c r="M817" s="122"/>
    </row>
    <row r="818" ht="12.75">
      <c r="M818" s="122"/>
    </row>
    <row r="819" ht="12.75">
      <c r="M819" s="122"/>
    </row>
    <row r="820" ht="12.75">
      <c r="M820" s="122"/>
    </row>
    <row r="821" ht="12.75">
      <c r="M821" s="122"/>
    </row>
    <row r="822" ht="12.75">
      <c r="M822" s="122"/>
    </row>
    <row r="823" ht="12.75">
      <c r="M823" s="122"/>
    </row>
    <row r="824" ht="12.75">
      <c r="M824" s="122"/>
    </row>
    <row r="825" ht="12.75">
      <c r="M825" s="122"/>
    </row>
    <row r="826" ht="12.75">
      <c r="M826" s="122"/>
    </row>
    <row r="827" ht="12.75">
      <c r="M827" s="122"/>
    </row>
    <row r="828" ht="12.75">
      <c r="M828" s="122"/>
    </row>
    <row r="829" ht="12.75">
      <c r="M829" s="122"/>
    </row>
    <row r="830" ht="12.75">
      <c r="M830" s="122"/>
    </row>
    <row r="831" ht="12.75">
      <c r="M831" s="122"/>
    </row>
    <row r="832" ht="12.75">
      <c r="M832" s="122"/>
    </row>
    <row r="833" ht="12.75">
      <c r="M833" s="122"/>
    </row>
    <row r="834" ht="12.75">
      <c r="M834" s="122"/>
    </row>
    <row r="835" ht="12.75">
      <c r="M835" s="122"/>
    </row>
    <row r="836" ht="12.75">
      <c r="M836" s="122"/>
    </row>
    <row r="837" ht="12.75">
      <c r="M837" s="122"/>
    </row>
    <row r="838" ht="12.75">
      <c r="M838" s="122"/>
    </row>
    <row r="839" ht="12.75">
      <c r="M839" s="122"/>
    </row>
    <row r="840" ht="12.75">
      <c r="M840" s="122"/>
    </row>
    <row r="841" ht="12.75">
      <c r="M841" s="122"/>
    </row>
    <row r="842" ht="12.75">
      <c r="M842" s="122"/>
    </row>
    <row r="843" ht="12.75">
      <c r="M843" s="122"/>
    </row>
    <row r="844" ht="12.75">
      <c r="M844" s="122"/>
    </row>
    <row r="845" ht="12.75">
      <c r="M845" s="122"/>
    </row>
    <row r="846" ht="12.75">
      <c r="M846" s="122"/>
    </row>
    <row r="847" ht="12.75">
      <c r="M847" s="122"/>
    </row>
    <row r="848" ht="12.75">
      <c r="M848" s="122"/>
    </row>
    <row r="849" ht="12.75">
      <c r="M849" s="122"/>
    </row>
    <row r="850" ht="12.75">
      <c r="M850" s="122"/>
    </row>
    <row r="851" ht="12.75">
      <c r="M851" s="122"/>
    </row>
    <row r="852" ht="12.75">
      <c r="M852" s="122"/>
    </row>
    <row r="853" ht="12.75">
      <c r="M853" s="122"/>
    </row>
    <row r="854" ht="12.75">
      <c r="M854" s="122"/>
    </row>
    <row r="855" ht="12.75">
      <c r="M855" s="122"/>
    </row>
    <row r="856" ht="12.75">
      <c r="M856" s="122"/>
    </row>
    <row r="857" ht="12.75">
      <c r="M857" s="122"/>
    </row>
    <row r="858" ht="12.75">
      <c r="M858" s="122"/>
    </row>
    <row r="859" ht="12.75">
      <c r="M859" s="122"/>
    </row>
    <row r="860" ht="12.75">
      <c r="M860" s="122"/>
    </row>
    <row r="861" ht="12.75">
      <c r="M861" s="122"/>
    </row>
    <row r="862" ht="12.75">
      <c r="M862" s="122"/>
    </row>
    <row r="863" ht="12.75">
      <c r="M863" s="122"/>
    </row>
    <row r="864" ht="12.75">
      <c r="M864" s="122"/>
    </row>
    <row r="865" ht="12.75">
      <c r="M865" s="122"/>
    </row>
    <row r="866" ht="12.75">
      <c r="M866" s="122"/>
    </row>
    <row r="867" ht="12.75">
      <c r="M867" s="122"/>
    </row>
    <row r="868" ht="12.75">
      <c r="M868" s="122"/>
    </row>
    <row r="869" ht="12.75">
      <c r="M869" s="122"/>
    </row>
    <row r="870" ht="12.75">
      <c r="M870" s="122"/>
    </row>
    <row r="871" ht="12.75">
      <c r="M871" s="122"/>
    </row>
    <row r="872" ht="12.75">
      <c r="M872" s="122"/>
    </row>
    <row r="873" ht="12.75">
      <c r="M873" s="122"/>
    </row>
    <row r="874" ht="12.75">
      <c r="M874" s="122"/>
    </row>
    <row r="875" ht="12.75">
      <c r="M875" s="122"/>
    </row>
    <row r="876" ht="12.75">
      <c r="M876" s="122"/>
    </row>
    <row r="877" ht="12.75">
      <c r="M877" s="122"/>
    </row>
    <row r="878" ht="12.75">
      <c r="M878" s="122"/>
    </row>
    <row r="879" ht="12.75">
      <c r="M879" s="122"/>
    </row>
    <row r="880" ht="12.75">
      <c r="M880" s="122"/>
    </row>
    <row r="881" ht="12.75">
      <c r="M881" s="122"/>
    </row>
    <row r="882" ht="12.75">
      <c r="M882" s="122"/>
    </row>
    <row r="883" ht="12.75">
      <c r="M883" s="122"/>
    </row>
    <row r="884" ht="12.75">
      <c r="M884" s="122"/>
    </row>
    <row r="885" ht="12.75">
      <c r="M885" s="122"/>
    </row>
    <row r="886" ht="12.75">
      <c r="M886" s="122"/>
    </row>
    <row r="887" ht="12.75">
      <c r="M887" s="122"/>
    </row>
    <row r="888" ht="12.75">
      <c r="M888" s="122"/>
    </row>
    <row r="889" ht="12.75">
      <c r="M889" s="122"/>
    </row>
    <row r="890" ht="12.75">
      <c r="M890" s="122"/>
    </row>
    <row r="891" ht="12.75">
      <c r="M891" s="122"/>
    </row>
    <row r="892" ht="12.75">
      <c r="M892" s="122"/>
    </row>
    <row r="893" ht="12.75">
      <c r="M893" s="122"/>
    </row>
    <row r="894" ht="12.75">
      <c r="M894" s="122"/>
    </row>
    <row r="895" ht="12.75">
      <c r="M895" s="122"/>
    </row>
    <row r="896" ht="12.75">
      <c r="M896" s="122"/>
    </row>
    <row r="897" ht="12.75">
      <c r="M897" s="122"/>
    </row>
    <row r="898" ht="12.75">
      <c r="M898" s="122"/>
    </row>
    <row r="899" ht="12.75">
      <c r="M899" s="122"/>
    </row>
    <row r="900" ht="12.75">
      <c r="M900" s="122"/>
    </row>
    <row r="901" ht="12.75">
      <c r="M901" s="122"/>
    </row>
    <row r="902" ht="12.75">
      <c r="M902" s="122"/>
    </row>
    <row r="903" ht="12.75">
      <c r="M903" s="122"/>
    </row>
    <row r="904" ht="12.75">
      <c r="M904" s="122"/>
    </row>
    <row r="905" ht="12.75">
      <c r="M905" s="122"/>
    </row>
    <row r="906" ht="12.75">
      <c r="M906" s="122"/>
    </row>
    <row r="907" ht="12.75">
      <c r="M907" s="122"/>
    </row>
    <row r="908" ht="12.75">
      <c r="M908" s="122"/>
    </row>
    <row r="909" ht="12.75">
      <c r="M909" s="122"/>
    </row>
    <row r="910" ht="12.75">
      <c r="M910" s="122"/>
    </row>
    <row r="911" ht="12.75">
      <c r="M911" s="122"/>
    </row>
    <row r="912" ht="12.75">
      <c r="M912" s="122"/>
    </row>
    <row r="913" ht="12.75">
      <c r="M913" s="122"/>
    </row>
    <row r="914" ht="12.75">
      <c r="M914" s="122"/>
    </row>
    <row r="915" ht="12.75">
      <c r="M915" s="122"/>
    </row>
    <row r="916" ht="12.75">
      <c r="M916" s="122"/>
    </row>
    <row r="917" ht="12.75">
      <c r="M917" s="122"/>
    </row>
    <row r="918" ht="12.75">
      <c r="M918" s="122"/>
    </row>
    <row r="919" ht="12.75">
      <c r="M919" s="122"/>
    </row>
    <row r="920" ht="12.75">
      <c r="M920" s="122"/>
    </row>
    <row r="921" ht="12.75">
      <c r="M921" s="122"/>
    </row>
    <row r="922" ht="12.75">
      <c r="M922" s="122"/>
    </row>
    <row r="923" ht="12.75">
      <c r="M923" s="122"/>
    </row>
    <row r="924" ht="12.75">
      <c r="M924" s="122"/>
    </row>
    <row r="925" ht="12.75">
      <c r="M925" s="122"/>
    </row>
    <row r="926" ht="12.75">
      <c r="M926" s="122"/>
    </row>
    <row r="927" ht="12.75">
      <c r="M927" s="122"/>
    </row>
    <row r="928" ht="12.75">
      <c r="M928" s="122"/>
    </row>
    <row r="929" ht="12.75">
      <c r="M929" s="122"/>
    </row>
    <row r="930" ht="12.75">
      <c r="M930" s="122"/>
    </row>
    <row r="931" ht="12.75">
      <c r="M931" s="122"/>
    </row>
    <row r="932" ht="12.75">
      <c r="M932" s="122"/>
    </row>
    <row r="933" ht="12.75">
      <c r="M933" s="122"/>
    </row>
    <row r="934" ht="12.75">
      <c r="M934" s="122"/>
    </row>
    <row r="935" ht="12.75">
      <c r="M935" s="122"/>
    </row>
    <row r="936" ht="12.75">
      <c r="M936" s="122"/>
    </row>
    <row r="937" ht="12.75">
      <c r="M937" s="122"/>
    </row>
    <row r="938" ht="12.75">
      <c r="M938" s="122"/>
    </row>
    <row r="939" ht="12.75">
      <c r="M939" s="122"/>
    </row>
    <row r="940" ht="12.75">
      <c r="M940" s="122"/>
    </row>
    <row r="941" ht="12.75">
      <c r="M941" s="122"/>
    </row>
    <row r="942" ht="12.75">
      <c r="M942" s="122"/>
    </row>
    <row r="943" ht="12.75">
      <c r="M943" s="122"/>
    </row>
    <row r="944" ht="12.75">
      <c r="M944" s="122"/>
    </row>
    <row r="945" ht="12.75">
      <c r="M945" s="122"/>
    </row>
    <row r="946" ht="12.75">
      <c r="M946" s="122"/>
    </row>
    <row r="947" ht="12.75">
      <c r="M947" s="122"/>
    </row>
    <row r="948" ht="12.75">
      <c r="M948" s="122"/>
    </row>
    <row r="949" ht="12.75">
      <c r="M949" s="122"/>
    </row>
    <row r="950" ht="12.75">
      <c r="M950" s="122"/>
    </row>
    <row r="951" ht="12.75">
      <c r="M951" s="122"/>
    </row>
    <row r="952" ht="12.75">
      <c r="M952" s="122"/>
    </row>
    <row r="953" ht="12.75">
      <c r="M953" s="122"/>
    </row>
    <row r="954" ht="12.75">
      <c r="M954" s="122"/>
    </row>
    <row r="955" ht="12.75">
      <c r="M955" s="122"/>
    </row>
    <row r="956" ht="12.75">
      <c r="M956" s="122"/>
    </row>
    <row r="957" ht="12.75">
      <c r="M957" s="122"/>
    </row>
    <row r="958" ht="12.75">
      <c r="M958" s="122"/>
    </row>
    <row r="959" ht="12.75">
      <c r="M959" s="122"/>
    </row>
    <row r="960" ht="12.75">
      <c r="M960" s="122"/>
    </row>
    <row r="961" ht="12.75">
      <c r="M961" s="122"/>
    </row>
    <row r="962" ht="12.75">
      <c r="M962" s="122"/>
    </row>
    <row r="963" ht="12.75">
      <c r="M963" s="122"/>
    </row>
    <row r="964" ht="12.75">
      <c r="M964" s="122"/>
    </row>
    <row r="965" ht="12.75">
      <c r="M965" s="122"/>
    </row>
    <row r="966" ht="12.75">
      <c r="M966" s="122"/>
    </row>
    <row r="967" ht="12.75">
      <c r="M967" s="122"/>
    </row>
    <row r="968" ht="12.75">
      <c r="M968" s="122"/>
    </row>
    <row r="969" ht="12.75">
      <c r="M969" s="122"/>
    </row>
    <row r="970" ht="12.75">
      <c r="M970" s="122"/>
    </row>
    <row r="971" ht="12.75">
      <c r="M971" s="122"/>
    </row>
    <row r="972" ht="12.75">
      <c r="M972" s="122"/>
    </row>
    <row r="973" ht="12.75">
      <c r="M973" s="122"/>
    </row>
    <row r="974" ht="12.75">
      <c r="M974" s="122"/>
    </row>
  </sheetData>
  <sheetProtection password="C7C7" sheet="1" objects="1" scenarios="1"/>
  <mergeCells count="30">
    <mergeCell ref="B118:L123"/>
    <mergeCell ref="B107:E107"/>
    <mergeCell ref="B108:E108"/>
    <mergeCell ref="B109:E109"/>
    <mergeCell ref="B106:E106"/>
    <mergeCell ref="N6:P6"/>
    <mergeCell ref="N9:P9"/>
    <mergeCell ref="B110:E110"/>
    <mergeCell ref="O100:P100"/>
    <mergeCell ref="B90:E90"/>
    <mergeCell ref="I2:M2"/>
    <mergeCell ref="C3:E3"/>
    <mergeCell ref="D4:E4"/>
    <mergeCell ref="I3:K3"/>
    <mergeCell ref="C2:E2"/>
    <mergeCell ref="G2:H2"/>
    <mergeCell ref="S100:AA100"/>
    <mergeCell ref="B91:E91"/>
    <mergeCell ref="Y6:AD6"/>
    <mergeCell ref="AD94:AD95"/>
    <mergeCell ref="R95:AB96"/>
    <mergeCell ref="C7:H7"/>
    <mergeCell ref="N7:O7"/>
    <mergeCell ref="R8:Y8"/>
    <mergeCell ref="A106:A110"/>
    <mergeCell ref="A118:A123"/>
    <mergeCell ref="A2:A7"/>
    <mergeCell ref="A14:A35"/>
    <mergeCell ref="A75:A91"/>
    <mergeCell ref="A42:A64"/>
  </mergeCells>
  <dataValidations count="2">
    <dataValidation type="whole" allowBlank="1" showInputMessage="1" showErrorMessage="1" sqref="J14">
      <formula1>1</formula1>
      <formula2>2</formula2>
    </dataValidation>
    <dataValidation type="whole" allowBlank="1" showInputMessage="1" showErrorMessage="1" sqref="L7">
      <formula1>1</formula1>
      <formula2>3</formula2>
    </dataValidation>
  </dataValidations>
  <printOptions/>
  <pageMargins left="0.58" right="0.49" top="0.3937007874015748" bottom="0.3937007874015748" header="0.5118110236220472" footer="0.5118110236220472"/>
  <pageSetup fitToHeight="4" horizontalDpi="600" verticalDpi="600" orientation="landscape" paperSize="9" scale="62" r:id="rId3"/>
  <rowBreaks count="3" manualBreakCount="3">
    <brk id="38" max="26" man="1"/>
    <brk id="70" max="26" man="1"/>
    <brk id="101" max="26" man="1"/>
  </rowBreaks>
  <ignoredErrors>
    <ignoredError sqref="Q76 P107 R51 R81" formula="1"/>
    <ignoredError sqref="J44:J46 J50:J52 J56:J58 J63:J64 J62" unlocked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Valued Acer Customer</cp:lastModifiedBy>
  <cp:lastPrinted>2015-12-16T15:53:06Z</cp:lastPrinted>
  <dcterms:created xsi:type="dcterms:W3CDTF">2007-02-08T10:44:31Z</dcterms:created>
  <dcterms:modified xsi:type="dcterms:W3CDTF">2019-10-28T16:35:53Z</dcterms:modified>
  <cp:category/>
  <cp:version/>
  <cp:contentType/>
  <cp:contentStatus/>
</cp:coreProperties>
</file>