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Infrastr. e Sist. a Rete" sheetId="1" r:id="rId1"/>
  </sheets>
  <definedNames>
    <definedName name="_xlnm.Print_Area" localSheetId="0">'Ing. Infrastr. e Sist. a Rete'!$A$1:$AE$136</definedName>
  </definedNames>
  <calcPr fullCalcOnLoad="1"/>
</workbook>
</file>

<file path=xl/sharedStrings.xml><?xml version="1.0" encoding="utf-8"?>
<sst xmlns="http://schemas.openxmlformats.org/spreadsheetml/2006/main" count="155" uniqueCount="115">
  <si>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</si>
  <si>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</si>
  <si>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</si>
  <si>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</si>
  <si>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</si>
  <si>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</si>
  <si>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</si>
  <si>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</si>
  <si>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</si>
  <si>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</si>
  <si>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</si>
  <si>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</si>
  <si>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</si>
  <si>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</si>
  <si>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</si>
  <si>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</si>
  <si>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</si>
  <si>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ANTICIPI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</si>
  <si>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</si>
  <si>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</si>
  <si>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</si>
  <si>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</si>
  <si>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</si>
  <si>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</si>
  <si>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</si>
  <si>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</si>
  <si>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</si>
  <si>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</si>
  <si>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</si>
  <si>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</si>
  <si>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</si>
  <si>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</si>
  <si>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</si>
  <si>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</si>
  <si>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</si>
  <si>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</si>
  <si>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</si>
  <si>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</si>
  <si>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</si>
  <si>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</si>
  <si>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</si>
  <si>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</si>
  <si>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</si>
  <si>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</si>
  <si>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</si>
  <si>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</si>
  <si>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</si>
  <si>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</si>
  <si>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</si>
  <si>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</si>
  <si>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</si>
  <si>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</si>
  <si>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</si>
  <si>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</si>
  <si>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</si>
  <si>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</si>
  <si>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</si>
  <si>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Gestione Aziendale 1</t>
  </si>
  <si>
    <t>Laboratorio di Ricerca Operativa</t>
  </si>
  <si>
    <t>Sistemi Software</t>
  </si>
  <si>
    <t>Istituzioni di Diritto Privato</t>
  </si>
  <si>
    <t>Esami in soprannumero (max 5)</t>
  </si>
  <si>
    <t>Gestione Aziendale 2</t>
  </si>
  <si>
    <t>Fondamenti di Marketing</t>
  </si>
  <si>
    <t>Corso di Laurea in Ingegneria Gestionale</t>
  </si>
  <si>
    <t>Economia ed Organizzazione Aziendale 1 + 2</t>
  </si>
  <si>
    <t>Teoria dei Sistemi di Trasporto 1</t>
  </si>
  <si>
    <t>Metodi e Modelli di Ottimizzazione Discreta 1 + 2</t>
  </si>
  <si>
    <t>Metodi e Modelli di Ottimizzazione Discreta 1</t>
  </si>
  <si>
    <t>Pacchetto Formativo 1</t>
  </si>
  <si>
    <t>Pacchetto Formativo 2</t>
  </si>
  <si>
    <t>Pacchetto Formativo 3</t>
  </si>
  <si>
    <t>Pacchetto Formativo 4</t>
  </si>
  <si>
    <t>Fonti Rinnovabili di Energia</t>
  </si>
  <si>
    <t>Gestione ed Economia dell'Energia</t>
  </si>
  <si>
    <t>SEZIONE 6</t>
  </si>
  <si>
    <t xml:space="preserve">                                        Crediti max per anno (escluso prova finale)</t>
  </si>
  <si>
    <t>CFU esami corso di laurea più soprannumero e anticipi</t>
  </si>
  <si>
    <t>CFU acquisiti nell'anno</t>
  </si>
  <si>
    <t>Elettrotecnica</t>
  </si>
  <si>
    <t>Fondamenti di Automatica e Controlli Automatici</t>
  </si>
  <si>
    <t>Sistemi di Telecomunicazioni</t>
  </si>
  <si>
    <t xml:space="preserve">  ** Solo se anche Sistemi Software tra gli esami a scelta</t>
  </si>
  <si>
    <t>Turismo Digitale</t>
  </si>
  <si>
    <t xml:space="preserve">  *** Solo se Pacchetto Formativo 1 o 3</t>
  </si>
  <si>
    <t>Reti di Telecomunicazioni e Internet***</t>
  </si>
  <si>
    <t>Gestione dello Spettro Radio***</t>
  </si>
  <si>
    <t>Gestione ed Esercizio dei Sistemi di Trasporto****</t>
  </si>
  <si>
    <t xml:space="preserve">  **** Solo se Pacchetto Formativo 1 o 2</t>
  </si>
  <si>
    <t xml:space="preserve">  ***** Solo se anche Sistemi Software</t>
  </si>
  <si>
    <t>Modelli e Linguaggi di Simulazione*****</t>
  </si>
  <si>
    <t xml:space="preserve">      ANNO DI ISCRIZIONE</t>
  </si>
  <si>
    <t>Compilare solo</t>
  </si>
  <si>
    <t>le parti in verde</t>
  </si>
  <si>
    <t>&lt;aaaa/aaaa&gt;</t>
  </si>
  <si>
    <t>ANNO ACCADEMICO corrente</t>
  </si>
  <si>
    <t>Da sostenere</t>
  </si>
  <si>
    <t xml:space="preserve">      ANNO IMMATRICOLAZIONE</t>
  </si>
  <si>
    <t xml:space="preserve">  * Verbalizzato in un a.a. precedente a quello corrente</t>
  </si>
  <si>
    <t>Insegnamenti caratterizzanti di altri indirizzi:</t>
  </si>
  <si>
    <t>Probabilità e Processi Stocastici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</si>
  <si>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</si>
  <si>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</si>
  <si>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</si>
  <si>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</si>
  <si>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</si>
  <si>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INDIRIZZO: Ing. delle Infrastrutture e dei Sistemi a Rete A.A.2017/2018</t>
  </si>
  <si>
    <t>Fondamenti di Chimica dei Materiali</t>
  </si>
  <si>
    <t>Fondamenti di Informatica</t>
  </si>
  <si>
    <t>Pacchetto Formativo 5</t>
  </si>
  <si>
    <t>Basi di Dati e Conoscenza**</t>
  </si>
  <si>
    <t>Basi di Dati e Conoscenza</t>
  </si>
  <si>
    <t xml:space="preserve">  ** Solo se Pacchetto Formativo 1 o 4</t>
  </si>
  <si>
    <t>Metodi Esplorativi per l'Analisi dei Dati</t>
  </si>
  <si>
    <t>Selezionare uno dei seguenti pacchetti formativi: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</si>
</sst>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hidden="1" locked="0"/>
    </xf>
    <xf numFmtId="0" fontId="10" fillId="0" borderId="38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top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 vertical="center"/>
      <protection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vertical="center"/>
      <protection/>
    </xf>
    <xf numFmtId="0" fontId="2" fillId="4" borderId="29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9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10" fillId="0" borderId="0" xfId="0" applyFont="1" applyFill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/>
      <protection/>
    </xf>
    <xf numFmtId="0" fontId="9" fillId="4" borderId="17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5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0" fillId="3" borderId="30" xfId="0" applyFill="1" applyBorder="1" applyAlignment="1" applyProtection="1">
      <alignment textRotation="90"/>
      <protection/>
    </xf>
    <xf numFmtId="0" fontId="14" fillId="33" borderId="41" xfId="0" applyFont="1" applyFill="1" applyBorder="1" applyAlignment="1" applyProtection="1">
      <alignment vertical="center" textRotation="90"/>
      <protection/>
    </xf>
    <xf numFmtId="0" fontId="0" fillId="33" borderId="42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vertical="center" textRotation="90"/>
      <protection/>
    </xf>
    <xf numFmtId="0" fontId="2" fillId="0" borderId="42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4" fillId="4" borderId="41" xfId="0" applyFont="1" applyFill="1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 vertical="center" textRotation="90"/>
      <protection/>
    </xf>
    <xf numFmtId="0" fontId="0" fillId="0" borderId="4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0" fillId="35" borderId="42" xfId="0" applyFill="1" applyBorder="1" applyAlignment="1" applyProtection="1">
      <alignment textRotation="90"/>
      <protection/>
    </xf>
    <xf numFmtId="0" fontId="0" fillId="35" borderId="42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14" fillId="36" borderId="41" xfId="0" applyFont="1" applyFill="1" applyBorder="1" applyAlignment="1" applyProtection="1">
      <alignment vertical="center" textRotation="90"/>
      <protection/>
    </xf>
    <xf numFmtId="0" fontId="0" fillId="36" borderId="42" xfId="0" applyFill="1" applyBorder="1" applyAlignment="1">
      <alignment/>
    </xf>
    <xf numFmtId="0" fontId="0" fillId="36" borderId="30" xfId="0" applyFill="1" applyBorder="1" applyAlignment="1">
      <alignment/>
    </xf>
    <xf numFmtId="0" fontId="2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9" fillId="4" borderId="43" xfId="0" applyFont="1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>
      <alignment/>
    </xf>
    <xf numFmtId="0" fontId="9" fillId="4" borderId="17" xfId="0" applyFont="1" applyFill="1" applyBorder="1" applyAlignment="1" applyProtection="1">
      <alignment/>
      <protection locked="0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49" fontId="9" fillId="4" borderId="17" xfId="0" applyNumberFormat="1" applyFont="1" applyFill="1" applyBorder="1" applyAlignment="1" applyProtection="1">
      <alignment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8" fillId="4" borderId="46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5" xfId="0" applyFont="1" applyFill="1" applyBorder="1" applyAlignment="1">
      <alignment vertical="top" wrapText="1"/>
    </xf>
    <xf numFmtId="0" fontId="18" fillId="4" borderId="47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7" xfId="0" applyFont="1" applyFill="1" applyBorder="1" applyAlignment="1">
      <alignment vertical="top" wrapText="1"/>
    </xf>
    <xf numFmtId="0" fontId="15" fillId="4" borderId="17" xfId="0" applyFont="1" applyFill="1" applyBorder="1" applyAlignment="1" applyProtection="1">
      <alignment horizontal="center"/>
      <protection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48" xfId="0" applyFont="1" applyFill="1" applyBorder="1" applyAlignment="1" applyProtection="1">
      <alignment horizontal="center"/>
      <protection locked="0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43</xdr:row>
      <xdr:rowOff>76200</xdr:rowOff>
    </xdr:from>
    <xdr:to>
      <xdr:col>7</xdr:col>
      <xdr:colOff>400050</xdr:colOff>
      <xdr:row>43</xdr:row>
      <xdr:rowOff>219075</xdr:rowOff>
    </xdr:to>
    <xdr:sp>
      <xdr:nvSpPr>
        <xdr:cNvPr id="3" name="Rectangle 414"/>
        <xdr:cNvSpPr>
          <a:spLocks/>
        </xdr:cNvSpPr>
      </xdr:nvSpPr>
      <xdr:spPr>
        <a:xfrm>
          <a:off x="5781675" y="103536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76200</xdr:rowOff>
    </xdr:from>
    <xdr:to>
      <xdr:col>7</xdr:col>
      <xdr:colOff>400050</xdr:colOff>
      <xdr:row>44</xdr:row>
      <xdr:rowOff>219075</xdr:rowOff>
    </xdr:to>
    <xdr:sp>
      <xdr:nvSpPr>
        <xdr:cNvPr id="4" name="Rectangle 417"/>
        <xdr:cNvSpPr>
          <a:spLocks/>
        </xdr:cNvSpPr>
      </xdr:nvSpPr>
      <xdr:spPr>
        <a:xfrm>
          <a:off x="5781675" y="106584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45</xdr:row>
      <xdr:rowOff>76200</xdr:rowOff>
    </xdr:from>
    <xdr:to>
      <xdr:col>7</xdr:col>
      <xdr:colOff>400050</xdr:colOff>
      <xdr:row>45</xdr:row>
      <xdr:rowOff>219075</xdr:rowOff>
    </xdr:to>
    <xdr:sp>
      <xdr:nvSpPr>
        <xdr:cNvPr id="5" name="Rectangle 418"/>
        <xdr:cNvSpPr>
          <a:spLocks/>
        </xdr:cNvSpPr>
      </xdr:nvSpPr>
      <xdr:spPr>
        <a:xfrm>
          <a:off x="5781675" y="109632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76200</xdr:rowOff>
    </xdr:from>
    <xdr:to>
      <xdr:col>7</xdr:col>
      <xdr:colOff>400050</xdr:colOff>
      <xdr:row>49</xdr:row>
      <xdr:rowOff>219075</xdr:rowOff>
    </xdr:to>
    <xdr:sp>
      <xdr:nvSpPr>
        <xdr:cNvPr id="6" name="Rectangle 421"/>
        <xdr:cNvSpPr>
          <a:spLocks/>
        </xdr:cNvSpPr>
      </xdr:nvSpPr>
      <xdr:spPr>
        <a:xfrm>
          <a:off x="5781675" y="120205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50</xdr:row>
      <xdr:rowOff>76200</xdr:rowOff>
    </xdr:from>
    <xdr:to>
      <xdr:col>7</xdr:col>
      <xdr:colOff>400050</xdr:colOff>
      <xdr:row>50</xdr:row>
      <xdr:rowOff>219075</xdr:rowOff>
    </xdr:to>
    <xdr:sp>
      <xdr:nvSpPr>
        <xdr:cNvPr id="7" name="Rectangle 422"/>
        <xdr:cNvSpPr>
          <a:spLocks/>
        </xdr:cNvSpPr>
      </xdr:nvSpPr>
      <xdr:spPr>
        <a:xfrm>
          <a:off x="5781675" y="123253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76200</xdr:rowOff>
    </xdr:from>
    <xdr:to>
      <xdr:col>7</xdr:col>
      <xdr:colOff>400050</xdr:colOff>
      <xdr:row>51</xdr:row>
      <xdr:rowOff>219075</xdr:rowOff>
    </xdr:to>
    <xdr:sp>
      <xdr:nvSpPr>
        <xdr:cNvPr id="8" name="Rectangle 423"/>
        <xdr:cNvSpPr>
          <a:spLocks/>
        </xdr:cNvSpPr>
      </xdr:nvSpPr>
      <xdr:spPr>
        <a:xfrm>
          <a:off x="5781675" y="126301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76200</xdr:rowOff>
    </xdr:from>
    <xdr:to>
      <xdr:col>7</xdr:col>
      <xdr:colOff>400050</xdr:colOff>
      <xdr:row>55</xdr:row>
      <xdr:rowOff>219075</xdr:rowOff>
    </xdr:to>
    <xdr:sp>
      <xdr:nvSpPr>
        <xdr:cNvPr id="9" name="Rectangle 427"/>
        <xdr:cNvSpPr>
          <a:spLocks/>
        </xdr:cNvSpPr>
      </xdr:nvSpPr>
      <xdr:spPr>
        <a:xfrm>
          <a:off x="5781675" y="136874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0" name="Rectangle 428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1" name="Rectangle 429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2" name="Rectangle 430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3" name="Rectangle 431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67</xdr:row>
      <xdr:rowOff>76200</xdr:rowOff>
    </xdr:from>
    <xdr:to>
      <xdr:col>7</xdr:col>
      <xdr:colOff>400050</xdr:colOff>
      <xdr:row>67</xdr:row>
      <xdr:rowOff>219075</xdr:rowOff>
    </xdr:to>
    <xdr:sp>
      <xdr:nvSpPr>
        <xdr:cNvPr id="14" name="Rectangle 432"/>
        <xdr:cNvSpPr>
          <a:spLocks/>
        </xdr:cNvSpPr>
      </xdr:nvSpPr>
      <xdr:spPr>
        <a:xfrm>
          <a:off x="5781675" y="170211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5" name="Rectangle 433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6" name="Rectangle 434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7" name="Rectangle 435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8" name="Rectangle 436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20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61</xdr:row>
      <xdr:rowOff>76200</xdr:rowOff>
    </xdr:from>
    <xdr:to>
      <xdr:col>7</xdr:col>
      <xdr:colOff>400050</xdr:colOff>
      <xdr:row>61</xdr:row>
      <xdr:rowOff>219075</xdr:rowOff>
    </xdr:to>
    <xdr:sp>
      <xdr:nvSpPr>
        <xdr:cNvPr id="21" name="Rectangle 432"/>
        <xdr:cNvSpPr>
          <a:spLocks/>
        </xdr:cNvSpPr>
      </xdr:nvSpPr>
      <xdr:spPr>
        <a:xfrm>
          <a:off x="5781675" y="153543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2" name="Rectangle 434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3" name="Rectangle 436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4" name="Rectangle 434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5" name="Rectangle 436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2" width="9.140625" style="66" customWidth="1"/>
    <col min="3" max="3" width="20.28125" style="66" customWidth="1"/>
    <col min="4" max="4" width="4.1406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74" customWidth="1"/>
    <col min="25" max="25" width="0.85546875" style="75" customWidth="1"/>
    <col min="26" max="26" width="4.7109375" style="74" customWidth="1"/>
    <col min="27" max="27" width="0.85546875" style="37" customWidth="1"/>
    <col min="28" max="28" width="8.28125" style="76" customWidth="1"/>
    <col min="29" max="29" width="0.85546875" style="37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87" t="s">
        <v>20</v>
      </c>
      <c r="B2" s="1" t="s">
        <v>6</v>
      </c>
      <c r="C2" s="320" t="s">
        <v>30</v>
      </c>
      <c r="D2" s="328"/>
      <c r="E2" s="329"/>
      <c r="F2" s="2"/>
      <c r="G2" s="330" t="s">
        <v>7</v>
      </c>
      <c r="H2" s="330"/>
      <c r="I2" s="320" t="s">
        <v>31</v>
      </c>
      <c r="J2" s="321"/>
      <c r="K2" s="321"/>
      <c r="L2" s="321"/>
      <c r="M2" s="322"/>
      <c r="N2" s="78"/>
      <c r="O2" s="250"/>
      <c r="P2" s="251" t="s">
        <v>92</v>
      </c>
      <c r="Q2" s="252"/>
      <c r="S2" s="79"/>
      <c r="T2" s="80" t="s">
        <v>56</v>
      </c>
      <c r="U2" s="80"/>
      <c r="V2" s="80"/>
      <c r="W2" s="80"/>
      <c r="X2" s="80"/>
      <c r="Y2" s="81"/>
      <c r="Z2" s="82"/>
      <c r="AA2" s="234"/>
      <c r="AB2" s="83"/>
      <c r="AC2" s="84"/>
      <c r="AD2" s="85"/>
    </row>
    <row r="3" spans="1:19" ht="21" customHeight="1">
      <c r="A3" s="288"/>
      <c r="B3" s="6" t="s">
        <v>10</v>
      </c>
      <c r="C3" s="323" t="s">
        <v>32</v>
      </c>
      <c r="D3" s="324"/>
      <c r="E3" s="325"/>
      <c r="F3" s="7"/>
      <c r="G3" s="7" t="s">
        <v>8</v>
      </c>
      <c r="H3" s="7"/>
      <c r="I3" s="327" t="s">
        <v>34</v>
      </c>
      <c r="J3" s="324"/>
      <c r="K3" s="325"/>
      <c r="M3" s="8"/>
      <c r="O3" s="253"/>
      <c r="P3" s="254" t="s">
        <v>93</v>
      </c>
      <c r="Q3" s="255"/>
      <c r="R3" s="91"/>
      <c r="S3" s="92"/>
    </row>
    <row r="4" spans="1:19" ht="21" customHeight="1">
      <c r="A4" s="288"/>
      <c r="B4" s="6" t="s">
        <v>36</v>
      </c>
      <c r="C4" s="86"/>
      <c r="D4" s="326" t="s">
        <v>33</v>
      </c>
      <c r="E4" s="325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88"/>
      <c r="B5" s="7" t="s">
        <v>39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103</v>
      </c>
      <c r="O5" s="70"/>
      <c r="P5" s="88" t="s">
        <v>104</v>
      </c>
      <c r="Q5" s="90"/>
      <c r="R5" s="91"/>
      <c r="S5" s="92"/>
    </row>
    <row r="6" spans="1:30" ht="23.25" customHeight="1">
      <c r="A6" s="288"/>
      <c r="B6" s="6" t="s">
        <v>95</v>
      </c>
      <c r="C6" s="68"/>
      <c r="E6" s="260" t="s">
        <v>94</v>
      </c>
      <c r="F6" s="261"/>
      <c r="G6" s="259"/>
      <c r="H6" s="36" t="s">
        <v>91</v>
      </c>
      <c r="I6" s="36"/>
      <c r="J6" s="96"/>
      <c r="K6" s="97"/>
      <c r="L6" s="249">
        <v>1</v>
      </c>
      <c r="M6" s="8"/>
      <c r="N6" s="340"/>
      <c r="O6" s="341"/>
      <c r="P6" s="342"/>
      <c r="Q6" s="90"/>
      <c r="R6" s="98">
        <f>L6</f>
        <v>1</v>
      </c>
      <c r="S6" s="280" t="b">
        <f>IF(T6=2,TRUE,IF(R6&lt;3,FALSE,TRUE))</f>
        <v>1</v>
      </c>
      <c r="T6" s="196">
        <v>2</v>
      </c>
      <c r="U6" s="196"/>
      <c r="V6" s="196"/>
      <c r="W6" s="196"/>
      <c r="X6" s="196"/>
      <c r="Y6" s="307" t="str">
        <f>IF(T6=2,"IN CORSO",IF(R6&lt;3,"ERRORE FUORI CORSO","FUORI CORSO"))</f>
        <v>IN CORSO</v>
      </c>
      <c r="Z6" s="308"/>
      <c r="AA6" s="308"/>
      <c r="AB6" s="308"/>
      <c r="AC6" s="308"/>
      <c r="AD6" s="308"/>
    </row>
    <row r="7" spans="1:27" ht="8.25" customHeight="1" thickBot="1">
      <c r="A7" s="289"/>
      <c r="B7" s="10"/>
      <c r="C7" s="315"/>
      <c r="D7" s="316"/>
      <c r="E7" s="316"/>
      <c r="F7" s="316"/>
      <c r="G7" s="316"/>
      <c r="H7" s="316"/>
      <c r="I7" s="68"/>
      <c r="J7" s="68"/>
      <c r="K7" s="88"/>
      <c r="L7" s="236"/>
      <c r="M7" s="68"/>
      <c r="N7" s="317"/>
      <c r="O7" s="317"/>
      <c r="P7" s="70"/>
      <c r="Q7" s="90"/>
      <c r="Z7" s="73"/>
      <c r="AA7" s="100"/>
    </row>
    <row r="8" spans="9:27" ht="12.75">
      <c r="I8" s="237"/>
      <c r="J8" s="68"/>
      <c r="K8" s="88"/>
      <c r="L8" s="68"/>
      <c r="M8" s="68"/>
      <c r="N8" s="69"/>
      <c r="O8" s="70"/>
      <c r="P8" s="70"/>
      <c r="Q8" s="90"/>
      <c r="R8" s="318" t="s">
        <v>25</v>
      </c>
      <c r="S8" s="319"/>
      <c r="T8" s="319"/>
      <c r="U8" s="319"/>
      <c r="V8" s="319"/>
      <c r="W8" s="319"/>
      <c r="X8" s="319"/>
      <c r="Y8" s="319"/>
      <c r="Z8" s="73">
        <f>IF(T6=1,18,18)</f>
        <v>18</v>
      </c>
      <c r="AA8" s="73"/>
    </row>
    <row r="9" spans="2:19" ht="25.5" customHeight="1" thickBot="1">
      <c r="B9" s="176" t="s">
        <v>64</v>
      </c>
      <c r="C9" s="101"/>
      <c r="D9" s="101"/>
      <c r="E9" s="101"/>
      <c r="I9" s="262" t="s">
        <v>97</v>
      </c>
      <c r="J9" s="238"/>
      <c r="K9" s="15"/>
      <c r="L9" s="11"/>
      <c r="M9" s="11"/>
      <c r="N9" s="343" t="s">
        <v>94</v>
      </c>
      <c r="O9" s="344"/>
      <c r="P9" s="345"/>
      <c r="Q9" s="177"/>
      <c r="S9" s="100"/>
    </row>
    <row r="10" ht="25.5" customHeight="1" thickBot="1">
      <c r="B10" s="208" t="s">
        <v>106</v>
      </c>
    </row>
    <row r="11" spans="2:17" ht="15.75" customHeight="1" thickBot="1">
      <c r="B11" s="102" t="s">
        <v>28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96</v>
      </c>
      <c r="K12" s="107" t="s">
        <v>1</v>
      </c>
      <c r="L12" s="109" t="s">
        <v>9</v>
      </c>
      <c r="M12" s="109" t="s">
        <v>27</v>
      </c>
      <c r="N12" s="110"/>
      <c r="O12" s="40" t="s">
        <v>11</v>
      </c>
      <c r="P12" s="41" t="s">
        <v>12</v>
      </c>
      <c r="Q12" s="42" t="s">
        <v>13</v>
      </c>
      <c r="R12" s="72"/>
      <c r="S12" s="73"/>
      <c r="T12" s="39" t="s">
        <v>16</v>
      </c>
      <c r="U12" s="39"/>
      <c r="V12" s="39"/>
      <c r="W12" s="39"/>
      <c r="X12" s="39"/>
      <c r="Y12" s="75"/>
      <c r="Z12" s="111" t="s">
        <v>19</v>
      </c>
      <c r="AA12" s="100"/>
      <c r="AB12" s="112" t="s">
        <v>35</v>
      </c>
      <c r="AC12" s="99"/>
      <c r="AD12" s="113" t="s">
        <v>37</v>
      </c>
      <c r="AE12" s="114" t="s">
        <v>23</v>
      </c>
    </row>
    <row r="13" spans="9:24" ht="13.5" thickBot="1">
      <c r="I13" s="68"/>
      <c r="J13" s="68"/>
      <c r="L13" s="71"/>
      <c r="O13" s="21"/>
      <c r="P13" s="22"/>
      <c r="Q13" s="23"/>
      <c r="T13" s="98"/>
      <c r="U13" s="98"/>
      <c r="V13" s="98"/>
      <c r="W13" s="98"/>
      <c r="X13" s="98"/>
    </row>
    <row r="14" spans="1:31" ht="24" customHeight="1">
      <c r="A14" s="290" t="s">
        <v>21</v>
      </c>
      <c r="B14" s="51" t="s">
        <v>44</v>
      </c>
      <c r="C14" s="115"/>
      <c r="D14" s="115"/>
      <c r="E14" s="115"/>
      <c r="F14" s="116"/>
      <c r="G14" s="248"/>
      <c r="H14" s="245"/>
      <c r="I14" s="241"/>
      <c r="J14" s="4">
        <v>2</v>
      </c>
      <c r="K14" s="43">
        <v>12</v>
      </c>
      <c r="L14" s="247"/>
      <c r="M14" s="61">
        <v>1</v>
      </c>
      <c r="N14" s="50"/>
      <c r="O14" s="24">
        <f aca="true" t="shared" si="0" ref="O14:O29">IF(L14=1,K14,0)</f>
        <v>0</v>
      </c>
      <c r="P14" s="25">
        <f aca="true" t="shared" si="1" ref="P14:P29">IF(L14=2,K14,0)</f>
        <v>0</v>
      </c>
      <c r="Q14" s="26">
        <f aca="true" t="shared" si="2" ref="Q14:Q29">IF(L14=3,K14,0)</f>
        <v>0</v>
      </c>
      <c r="R14" s="222" t="str">
        <f>IF(OR(Y14,X14,W14),"ANNO ?",IF(T14&lt;&gt;"","ANTICIPO",""))</f>
        <v>ANNO ?</v>
      </c>
      <c r="S14" s="168"/>
      <c r="T14" s="61">
        <f>IF(AND(W14=FALSE,Y14=FALSE,M14-L14=1,J14=2),K14,"")</f>
      </c>
      <c r="U14" s="61"/>
      <c r="V14" s="61"/>
      <c r="W14" s="61" t="b">
        <f>IF(AND(J14=2,L14&lt;$L$6),TRUE,FALSE)</f>
        <v>1</v>
      </c>
      <c r="X14" s="61" t="b">
        <f>IF(AND(J14=1,L14&gt;$L$6-$T$6+1),TRUE,FALSE)</f>
        <v>0</v>
      </c>
      <c r="Y14" s="226" t="b">
        <f>IF(AND(L14&lt;4,L14&gt;0),FALSE,TRUE)</f>
        <v>1</v>
      </c>
      <c r="Z14" s="61">
        <f>IF(R14="ANTICIPO",1,"")</f>
      </c>
      <c r="AA14" s="227" t="b">
        <f>AND(J14=1,Y14=FALSE,L14&lt;$L$6,L14&lt;M14)</f>
        <v>0</v>
      </c>
      <c r="AB14" s="228">
        <f>IF(AA14,1,"")</f>
      </c>
      <c r="AC14" s="229" t="b">
        <f>AND(Y14=FALSE,L14&lt;M14-1)</f>
        <v>0</v>
      </c>
      <c r="AD14" s="169">
        <f>IF(AC14,"NON CONSENTITO","")</f>
      </c>
      <c r="AE14" s="118">
        <f>IF(AND(J14=1,Y14=FALSE,L14=$L$6,$T$6=1),K14,"")</f>
      </c>
    </row>
    <row r="15" spans="1:31" ht="24" customHeight="1">
      <c r="A15" s="291"/>
      <c r="B15" s="52" t="s">
        <v>105</v>
      </c>
      <c r="C15" s="115"/>
      <c r="D15" s="115"/>
      <c r="E15" s="115"/>
      <c r="F15" s="116"/>
      <c r="G15" s="248"/>
      <c r="H15" s="245"/>
      <c r="I15" s="241"/>
      <c r="J15" s="4">
        <v>2</v>
      </c>
      <c r="K15" s="43">
        <v>12</v>
      </c>
      <c r="L15" s="247"/>
      <c r="M15" s="61">
        <v>1</v>
      </c>
      <c r="N15" s="50"/>
      <c r="O15" s="24">
        <f t="shared" si="0"/>
        <v>0</v>
      </c>
      <c r="P15" s="25">
        <f t="shared" si="1"/>
        <v>0</v>
      </c>
      <c r="Q15" s="26">
        <f t="shared" si="2"/>
        <v>0</v>
      </c>
      <c r="R15" s="222" t="str">
        <f aca="true" t="shared" si="3" ref="R15:R26">IF(OR(Y15,X15,W15),"ANNO ?",IF(T15&lt;&gt;"","ANTICIPO",""))</f>
        <v>ANNO ?</v>
      </c>
      <c r="S15" s="168"/>
      <c r="T15" s="61">
        <f aca="true" t="shared" si="4" ref="T15:T26">IF(AND(W15=FALSE,Y15=FALSE,M15-L15=1,J15=2),K15,"")</f>
      </c>
      <c r="U15" s="61"/>
      <c r="V15" s="61"/>
      <c r="W15" s="61" t="b">
        <f aca="true" t="shared" si="5" ref="W15:W26">IF(AND(J15=2,L15&lt;$L$6),TRUE,FALSE)</f>
        <v>1</v>
      </c>
      <c r="X15" s="61" t="b">
        <f aca="true" t="shared" si="6" ref="X15:X29">IF(AND(J15=1,L15&gt;$L$6-$T$6+1),TRUE,FALSE)</f>
        <v>0</v>
      </c>
      <c r="Y15" s="226" t="b">
        <f aca="true" t="shared" si="7" ref="Y15:Y26">IF(AND(L15&lt;4,L15&gt;0),FALSE,TRUE)</f>
        <v>1</v>
      </c>
      <c r="Z15" s="61">
        <f aca="true" t="shared" si="8" ref="Z15:Z26">IF(R15="ANTICIPO",1,"")</f>
      </c>
      <c r="AA15" s="227" t="b">
        <f>AND(J15=1,Y15=FALSE,L15&lt;$L$6,L15&lt;M15)</f>
        <v>0</v>
      </c>
      <c r="AB15" s="228">
        <f aca="true" t="shared" si="9" ref="AB15:AB29">IF(AA15,1,"")</f>
      </c>
      <c r="AC15" s="229" t="b">
        <f aca="true" t="shared" si="10" ref="AC15:AC26">AND(Y15=FALSE,L15&lt;M15-1)</f>
        <v>0</v>
      </c>
      <c r="AD15" s="169">
        <f aca="true" t="shared" si="11" ref="AD15:AD29">IF(AC15,"NON CONSENTITO","")</f>
      </c>
      <c r="AE15" s="118">
        <f aca="true" t="shared" si="12" ref="AE15:AE29">IF(AND(J15=1,Y15=FALSE,L15=$L$6,$T$6=1),K15,"")</f>
      </c>
    </row>
    <row r="16" spans="1:31" ht="24" customHeight="1">
      <c r="A16" s="291"/>
      <c r="B16" s="52" t="s">
        <v>107</v>
      </c>
      <c r="C16" s="115"/>
      <c r="D16" s="115"/>
      <c r="E16" s="115"/>
      <c r="F16" s="116"/>
      <c r="G16" s="248"/>
      <c r="H16" s="245"/>
      <c r="I16" s="241"/>
      <c r="J16" s="4">
        <v>2</v>
      </c>
      <c r="K16" s="43">
        <v>6</v>
      </c>
      <c r="L16" s="247"/>
      <c r="M16" s="61">
        <v>1</v>
      </c>
      <c r="N16" s="50"/>
      <c r="O16" s="24">
        <f t="shared" si="0"/>
        <v>0</v>
      </c>
      <c r="P16" s="25">
        <f t="shared" si="1"/>
        <v>0</v>
      </c>
      <c r="Q16" s="26">
        <f t="shared" si="2"/>
        <v>0</v>
      </c>
      <c r="R16" s="222" t="str">
        <f t="shared" si="3"/>
        <v>ANNO ?</v>
      </c>
      <c r="S16" s="168"/>
      <c r="T16" s="61">
        <f t="shared" si="4"/>
      </c>
      <c r="U16" s="61"/>
      <c r="V16" s="61"/>
      <c r="W16" s="61" t="b">
        <f t="shared" si="5"/>
        <v>1</v>
      </c>
      <c r="X16" s="61" t="b">
        <f t="shared" si="6"/>
        <v>0</v>
      </c>
      <c r="Y16" s="226" t="b">
        <f t="shared" si="7"/>
        <v>1</v>
      </c>
      <c r="Z16" s="61">
        <f t="shared" si="8"/>
      </c>
      <c r="AA16" s="227" t="b">
        <f aca="true" t="shared" si="13" ref="AA16:AA29">AND(J16=1,Y16=FALSE,L16&lt;$L$6,L16&lt;M16)</f>
        <v>0</v>
      </c>
      <c r="AB16" s="228">
        <f t="shared" si="9"/>
      </c>
      <c r="AC16" s="229" t="b">
        <f t="shared" si="10"/>
        <v>0</v>
      </c>
      <c r="AD16" s="169">
        <f t="shared" si="11"/>
      </c>
      <c r="AE16" s="118">
        <f t="shared" si="12"/>
      </c>
    </row>
    <row r="17" spans="1:31" ht="24" customHeight="1">
      <c r="A17" s="291"/>
      <c r="B17" s="52" t="s">
        <v>45</v>
      </c>
      <c r="C17" s="115"/>
      <c r="D17" s="115"/>
      <c r="E17" s="115"/>
      <c r="F17" s="116"/>
      <c r="G17" s="248"/>
      <c r="H17" s="245"/>
      <c r="I17" s="241"/>
      <c r="J17" s="4">
        <v>2</v>
      </c>
      <c r="K17" s="43">
        <v>12</v>
      </c>
      <c r="L17" s="247"/>
      <c r="M17" s="61">
        <v>1</v>
      </c>
      <c r="N17" s="50"/>
      <c r="O17" s="24">
        <f t="shared" si="0"/>
        <v>0</v>
      </c>
      <c r="P17" s="25">
        <f t="shared" si="1"/>
        <v>0</v>
      </c>
      <c r="Q17" s="26">
        <f t="shared" si="2"/>
        <v>0</v>
      </c>
      <c r="R17" s="222" t="str">
        <f t="shared" si="3"/>
        <v>ANNO ?</v>
      </c>
      <c r="S17" s="168"/>
      <c r="T17" s="61">
        <f t="shared" si="4"/>
      </c>
      <c r="U17" s="61"/>
      <c r="V17" s="61"/>
      <c r="W17" s="61" t="b">
        <f t="shared" si="5"/>
        <v>1</v>
      </c>
      <c r="X17" s="61" t="b">
        <f t="shared" si="6"/>
        <v>0</v>
      </c>
      <c r="Y17" s="226" t="b">
        <f t="shared" si="7"/>
        <v>1</v>
      </c>
      <c r="Z17" s="61">
        <f t="shared" si="8"/>
      </c>
      <c r="AA17" s="227" t="b">
        <f t="shared" si="13"/>
        <v>0</v>
      </c>
      <c r="AB17" s="228">
        <f t="shared" si="9"/>
      </c>
      <c r="AC17" s="229" t="b">
        <f t="shared" si="10"/>
        <v>0</v>
      </c>
      <c r="AD17" s="169">
        <f t="shared" si="11"/>
      </c>
      <c r="AE17" s="118">
        <f t="shared" si="12"/>
      </c>
    </row>
    <row r="18" spans="1:31" ht="24" customHeight="1">
      <c r="A18" s="291"/>
      <c r="B18" s="204" t="s">
        <v>108</v>
      </c>
      <c r="C18" s="115"/>
      <c r="D18" s="115"/>
      <c r="E18" s="115"/>
      <c r="F18" s="116"/>
      <c r="G18" s="248"/>
      <c r="H18" s="245"/>
      <c r="I18" s="241"/>
      <c r="J18" s="4">
        <v>2</v>
      </c>
      <c r="K18" s="43">
        <v>9</v>
      </c>
      <c r="L18" s="247"/>
      <c r="M18" s="61">
        <v>1</v>
      </c>
      <c r="N18" s="50"/>
      <c r="O18" s="24">
        <f t="shared" si="0"/>
        <v>0</v>
      </c>
      <c r="P18" s="25">
        <f t="shared" si="1"/>
        <v>0</v>
      </c>
      <c r="Q18" s="26">
        <f t="shared" si="2"/>
        <v>0</v>
      </c>
      <c r="R18" s="222" t="str">
        <f t="shared" si="3"/>
        <v>ANNO ?</v>
      </c>
      <c r="S18" s="168"/>
      <c r="T18" s="61">
        <f t="shared" si="4"/>
      </c>
      <c r="U18" s="61"/>
      <c r="V18" s="61"/>
      <c r="W18" s="61" t="b">
        <f t="shared" si="5"/>
        <v>1</v>
      </c>
      <c r="X18" s="61" t="b">
        <f t="shared" si="6"/>
        <v>0</v>
      </c>
      <c r="Y18" s="226" t="b">
        <f t="shared" si="7"/>
        <v>1</v>
      </c>
      <c r="Z18" s="61">
        <f t="shared" si="8"/>
      </c>
      <c r="AA18" s="227" t="b">
        <f t="shared" si="13"/>
        <v>0</v>
      </c>
      <c r="AB18" s="228">
        <f t="shared" si="9"/>
      </c>
      <c r="AC18" s="229" t="b">
        <f t="shared" si="10"/>
        <v>0</v>
      </c>
      <c r="AD18" s="169">
        <f t="shared" si="11"/>
      </c>
      <c r="AE18" s="118">
        <f t="shared" si="12"/>
      </c>
    </row>
    <row r="19" spans="1:31" ht="24" customHeight="1">
      <c r="A19" s="291"/>
      <c r="B19" s="53" t="s">
        <v>46</v>
      </c>
      <c r="C19" s="115"/>
      <c r="D19" s="115"/>
      <c r="E19" s="115"/>
      <c r="F19" s="116"/>
      <c r="G19" s="248"/>
      <c r="H19" s="245"/>
      <c r="I19" s="241"/>
      <c r="J19" s="4">
        <v>2</v>
      </c>
      <c r="K19" s="43">
        <v>6</v>
      </c>
      <c r="L19" s="247"/>
      <c r="M19" s="61">
        <v>1</v>
      </c>
      <c r="N19" s="50"/>
      <c r="O19" s="24">
        <f t="shared" si="0"/>
        <v>0</v>
      </c>
      <c r="P19" s="25">
        <f t="shared" si="1"/>
        <v>0</v>
      </c>
      <c r="Q19" s="26">
        <f t="shared" si="2"/>
        <v>0</v>
      </c>
      <c r="R19" s="222" t="str">
        <f t="shared" si="3"/>
        <v>ANNO ?</v>
      </c>
      <c r="S19" s="168"/>
      <c r="T19" s="61">
        <f t="shared" si="4"/>
      </c>
      <c r="U19" s="61"/>
      <c r="V19" s="61"/>
      <c r="W19" s="61" t="b">
        <f t="shared" si="5"/>
        <v>1</v>
      </c>
      <c r="X19" s="61" t="b">
        <f t="shared" si="6"/>
        <v>0</v>
      </c>
      <c r="Y19" s="226" t="b">
        <f t="shared" si="7"/>
        <v>1</v>
      </c>
      <c r="Z19" s="61">
        <f t="shared" si="8"/>
      </c>
      <c r="AA19" s="227" t="b">
        <f t="shared" si="13"/>
        <v>0</v>
      </c>
      <c r="AB19" s="228">
        <f t="shared" si="9"/>
      </c>
      <c r="AC19" s="229" t="b">
        <f t="shared" si="10"/>
        <v>0</v>
      </c>
      <c r="AD19" s="169">
        <f t="shared" si="11"/>
      </c>
      <c r="AE19" s="118">
        <f t="shared" si="12"/>
      </c>
    </row>
    <row r="20" spans="1:31" ht="24" customHeight="1">
      <c r="A20" s="291"/>
      <c r="B20" s="52" t="s">
        <v>47</v>
      </c>
      <c r="C20" s="115"/>
      <c r="D20" s="115"/>
      <c r="E20" s="115"/>
      <c r="F20" s="116"/>
      <c r="G20" s="248"/>
      <c r="H20" s="245"/>
      <c r="I20" s="241"/>
      <c r="J20" s="4">
        <v>2</v>
      </c>
      <c r="K20" s="43">
        <v>9</v>
      </c>
      <c r="L20" s="247"/>
      <c r="M20" s="61">
        <v>2</v>
      </c>
      <c r="N20" s="50"/>
      <c r="O20" s="24">
        <f t="shared" si="0"/>
        <v>0</v>
      </c>
      <c r="P20" s="25">
        <f t="shared" si="1"/>
        <v>0</v>
      </c>
      <c r="Q20" s="26">
        <f t="shared" si="2"/>
        <v>0</v>
      </c>
      <c r="R20" s="222" t="str">
        <f t="shared" si="3"/>
        <v>ANNO ?</v>
      </c>
      <c r="S20" s="168"/>
      <c r="T20" s="61">
        <f t="shared" si="4"/>
      </c>
      <c r="U20" s="61"/>
      <c r="V20" s="61"/>
      <c r="W20" s="61" t="b">
        <f t="shared" si="5"/>
        <v>1</v>
      </c>
      <c r="X20" s="61" t="b">
        <f t="shared" si="6"/>
        <v>0</v>
      </c>
      <c r="Y20" s="226" t="b">
        <f t="shared" si="7"/>
        <v>1</v>
      </c>
      <c r="Z20" s="61">
        <f t="shared" si="8"/>
      </c>
      <c r="AA20" s="227" t="b">
        <f t="shared" si="13"/>
        <v>0</v>
      </c>
      <c r="AB20" s="228">
        <f t="shared" si="9"/>
      </c>
      <c r="AC20" s="229" t="b">
        <f t="shared" si="10"/>
        <v>0</v>
      </c>
      <c r="AD20" s="169">
        <f t="shared" si="11"/>
      </c>
      <c r="AE20" s="118">
        <f t="shared" si="12"/>
      </c>
    </row>
    <row r="21" spans="1:31" ht="24" customHeight="1">
      <c r="A21" s="291"/>
      <c r="B21" s="52" t="s">
        <v>79</v>
      </c>
      <c r="C21" s="115"/>
      <c r="D21" s="115"/>
      <c r="E21" s="115"/>
      <c r="F21" s="116"/>
      <c r="G21" s="248"/>
      <c r="H21" s="245"/>
      <c r="I21" s="241"/>
      <c r="J21" s="4">
        <v>2</v>
      </c>
      <c r="K21" s="43">
        <v>6</v>
      </c>
      <c r="L21" s="247"/>
      <c r="M21" s="61">
        <v>2</v>
      </c>
      <c r="N21" s="50"/>
      <c r="O21" s="24">
        <f t="shared" si="0"/>
        <v>0</v>
      </c>
      <c r="P21" s="25">
        <f t="shared" si="1"/>
        <v>0</v>
      </c>
      <c r="Q21" s="26">
        <f t="shared" si="2"/>
        <v>0</v>
      </c>
      <c r="R21" s="222" t="str">
        <f t="shared" si="3"/>
        <v>ANNO ?</v>
      </c>
      <c r="S21" s="168"/>
      <c r="T21" s="61">
        <f t="shared" si="4"/>
      </c>
      <c r="U21" s="61"/>
      <c r="V21" s="61"/>
      <c r="W21" s="61" t="b">
        <f t="shared" si="5"/>
        <v>1</v>
      </c>
      <c r="X21" s="61" t="b">
        <f t="shared" si="6"/>
        <v>0</v>
      </c>
      <c r="Y21" s="226" t="b">
        <f t="shared" si="7"/>
        <v>1</v>
      </c>
      <c r="Z21" s="61">
        <f t="shared" si="8"/>
      </c>
      <c r="AA21" s="227" t="b">
        <f t="shared" si="13"/>
        <v>0</v>
      </c>
      <c r="AB21" s="228">
        <f t="shared" si="9"/>
      </c>
      <c r="AC21" s="229" t="b">
        <f t="shared" si="10"/>
        <v>0</v>
      </c>
      <c r="AD21" s="169">
        <f t="shared" si="11"/>
      </c>
      <c r="AE21" s="118">
        <f t="shared" si="12"/>
      </c>
    </row>
    <row r="22" spans="1:31" ht="24" customHeight="1">
      <c r="A22" s="291"/>
      <c r="B22" s="52" t="s">
        <v>48</v>
      </c>
      <c r="C22" s="115"/>
      <c r="D22" s="115"/>
      <c r="E22" s="115"/>
      <c r="F22" s="116"/>
      <c r="G22" s="248"/>
      <c r="H22" s="245"/>
      <c r="I22" s="241"/>
      <c r="J22" s="4">
        <v>2</v>
      </c>
      <c r="K22" s="43">
        <v>9</v>
      </c>
      <c r="L22" s="247"/>
      <c r="M22" s="61">
        <v>2</v>
      </c>
      <c r="N22" s="50"/>
      <c r="O22" s="24">
        <f t="shared" si="0"/>
        <v>0</v>
      </c>
      <c r="P22" s="25">
        <f t="shared" si="1"/>
        <v>0</v>
      </c>
      <c r="Q22" s="26">
        <f t="shared" si="2"/>
        <v>0</v>
      </c>
      <c r="R22" s="222" t="str">
        <f t="shared" si="3"/>
        <v>ANNO ?</v>
      </c>
      <c r="S22" s="168"/>
      <c r="T22" s="61">
        <f t="shared" si="4"/>
      </c>
      <c r="U22" s="61"/>
      <c r="V22" s="61"/>
      <c r="W22" s="61" t="b">
        <f t="shared" si="5"/>
        <v>1</v>
      </c>
      <c r="X22" s="61" t="b">
        <f t="shared" si="6"/>
        <v>0</v>
      </c>
      <c r="Y22" s="226" t="b">
        <f t="shared" si="7"/>
        <v>1</v>
      </c>
      <c r="Z22" s="61">
        <f t="shared" si="8"/>
      </c>
      <c r="AA22" s="227" t="b">
        <f t="shared" si="13"/>
        <v>0</v>
      </c>
      <c r="AB22" s="228">
        <f t="shared" si="9"/>
      </c>
      <c r="AC22" s="229" t="b">
        <f t="shared" si="10"/>
        <v>0</v>
      </c>
      <c r="AD22" s="169">
        <f t="shared" si="11"/>
      </c>
      <c r="AE22" s="118">
        <f t="shared" si="12"/>
      </c>
    </row>
    <row r="23" spans="1:31" ht="24" customHeight="1">
      <c r="A23" s="291"/>
      <c r="B23" s="52" t="s">
        <v>43</v>
      </c>
      <c r="C23" s="115"/>
      <c r="D23" s="115"/>
      <c r="E23" s="115"/>
      <c r="F23" s="116"/>
      <c r="G23" s="248"/>
      <c r="H23" s="245"/>
      <c r="I23" s="241"/>
      <c r="J23" s="4">
        <v>2</v>
      </c>
      <c r="K23" s="43">
        <v>12</v>
      </c>
      <c r="L23" s="247"/>
      <c r="M23" s="61">
        <v>2</v>
      </c>
      <c r="N23" s="50"/>
      <c r="O23" s="24">
        <f t="shared" si="0"/>
        <v>0</v>
      </c>
      <c r="P23" s="25">
        <f t="shared" si="1"/>
        <v>0</v>
      </c>
      <c r="Q23" s="26">
        <f t="shared" si="2"/>
        <v>0</v>
      </c>
      <c r="R23" s="222" t="str">
        <f t="shared" si="3"/>
        <v>ANNO ?</v>
      </c>
      <c r="S23" s="168"/>
      <c r="T23" s="61">
        <f t="shared" si="4"/>
      </c>
      <c r="U23" s="61"/>
      <c r="V23" s="61"/>
      <c r="W23" s="61" t="b">
        <f t="shared" si="5"/>
        <v>1</v>
      </c>
      <c r="X23" s="61" t="b">
        <f t="shared" si="6"/>
        <v>0</v>
      </c>
      <c r="Y23" s="226" t="b">
        <f t="shared" si="7"/>
        <v>1</v>
      </c>
      <c r="Z23" s="61">
        <f t="shared" si="8"/>
      </c>
      <c r="AA23" s="227" t="b">
        <f t="shared" si="13"/>
        <v>0</v>
      </c>
      <c r="AB23" s="228">
        <f t="shared" si="9"/>
      </c>
      <c r="AC23" s="229" t="b">
        <f t="shared" si="10"/>
        <v>0</v>
      </c>
      <c r="AD23" s="169">
        <f t="shared" si="11"/>
      </c>
      <c r="AE23" s="118">
        <f t="shared" si="12"/>
      </c>
    </row>
    <row r="24" spans="1:31" ht="24" customHeight="1">
      <c r="A24" s="291"/>
      <c r="B24" s="52" t="s">
        <v>65</v>
      </c>
      <c r="C24" s="115"/>
      <c r="D24" s="115"/>
      <c r="E24" s="115"/>
      <c r="F24" s="116"/>
      <c r="G24" s="248"/>
      <c r="H24" s="245"/>
      <c r="I24" s="241"/>
      <c r="J24" s="4">
        <v>2</v>
      </c>
      <c r="K24" s="43">
        <v>9</v>
      </c>
      <c r="L24" s="247"/>
      <c r="M24" s="61">
        <v>2</v>
      </c>
      <c r="N24" s="50"/>
      <c r="O24" s="24">
        <f t="shared" si="0"/>
        <v>0</v>
      </c>
      <c r="P24" s="25">
        <f t="shared" si="1"/>
        <v>0</v>
      </c>
      <c r="Q24" s="26">
        <f t="shared" si="2"/>
        <v>0</v>
      </c>
      <c r="R24" s="222" t="str">
        <f t="shared" si="3"/>
        <v>ANNO ?</v>
      </c>
      <c r="S24" s="168"/>
      <c r="T24" s="61">
        <f t="shared" si="4"/>
      </c>
      <c r="U24" s="61"/>
      <c r="V24" s="61"/>
      <c r="W24" s="61" t="b">
        <f t="shared" si="5"/>
        <v>1</v>
      </c>
      <c r="X24" s="61" t="b">
        <f t="shared" si="6"/>
        <v>0</v>
      </c>
      <c r="Y24" s="226" t="b">
        <f t="shared" si="7"/>
        <v>1</v>
      </c>
      <c r="Z24" s="61">
        <f t="shared" si="8"/>
      </c>
      <c r="AA24" s="227" t="b">
        <f t="shared" si="13"/>
        <v>0</v>
      </c>
      <c r="AB24" s="228">
        <f t="shared" si="9"/>
      </c>
      <c r="AC24" s="229" t="b">
        <f t="shared" si="10"/>
        <v>0</v>
      </c>
      <c r="AD24" s="169">
        <f t="shared" si="11"/>
      </c>
      <c r="AE24" s="118">
        <f t="shared" si="12"/>
      </c>
    </row>
    <row r="25" spans="1:31" ht="24" customHeight="1">
      <c r="A25" s="291"/>
      <c r="B25" s="52" t="s">
        <v>80</v>
      </c>
      <c r="C25" s="115"/>
      <c r="D25" s="115"/>
      <c r="E25" s="115"/>
      <c r="F25" s="116"/>
      <c r="G25" s="248"/>
      <c r="H25" s="245"/>
      <c r="I25" s="241"/>
      <c r="J25" s="4">
        <v>2</v>
      </c>
      <c r="K25" s="43">
        <v>9</v>
      </c>
      <c r="L25" s="247"/>
      <c r="M25" s="61">
        <v>2</v>
      </c>
      <c r="N25" s="50"/>
      <c r="O25" s="24">
        <f t="shared" si="0"/>
        <v>0</v>
      </c>
      <c r="P25" s="25">
        <f t="shared" si="1"/>
        <v>0</v>
      </c>
      <c r="Q25" s="26">
        <f t="shared" si="2"/>
        <v>0</v>
      </c>
      <c r="R25" s="222" t="str">
        <f t="shared" si="3"/>
        <v>ANNO ?</v>
      </c>
      <c r="S25" s="168"/>
      <c r="T25" s="61">
        <f t="shared" si="4"/>
      </c>
      <c r="U25" s="61"/>
      <c r="V25" s="61"/>
      <c r="W25" s="61" t="b">
        <f t="shared" si="5"/>
        <v>1</v>
      </c>
      <c r="X25" s="61" t="b">
        <f t="shared" si="6"/>
        <v>0</v>
      </c>
      <c r="Y25" s="226" t="b">
        <f t="shared" si="7"/>
        <v>1</v>
      </c>
      <c r="Z25" s="61">
        <f t="shared" si="8"/>
      </c>
      <c r="AA25" s="227" t="b">
        <f t="shared" si="13"/>
        <v>0</v>
      </c>
      <c r="AB25" s="228">
        <f t="shared" si="9"/>
      </c>
      <c r="AC25" s="229" t="b">
        <f t="shared" si="10"/>
        <v>0</v>
      </c>
      <c r="AD25" s="169">
        <f t="shared" si="11"/>
      </c>
      <c r="AE25" s="118">
        <f t="shared" si="12"/>
      </c>
    </row>
    <row r="26" spans="1:31" ht="24" customHeight="1">
      <c r="A26" s="291"/>
      <c r="B26" s="52" t="s">
        <v>49</v>
      </c>
      <c r="C26" s="115"/>
      <c r="D26" s="115"/>
      <c r="E26" s="115"/>
      <c r="F26" s="116"/>
      <c r="G26" s="248"/>
      <c r="H26" s="245"/>
      <c r="I26" s="241"/>
      <c r="J26" s="4">
        <v>2</v>
      </c>
      <c r="K26" s="43">
        <v>6</v>
      </c>
      <c r="L26" s="247"/>
      <c r="M26" s="61">
        <v>2</v>
      </c>
      <c r="N26" s="50"/>
      <c r="O26" s="24">
        <f t="shared" si="0"/>
        <v>0</v>
      </c>
      <c r="P26" s="25">
        <f t="shared" si="1"/>
        <v>0</v>
      </c>
      <c r="Q26" s="26">
        <f t="shared" si="2"/>
        <v>0</v>
      </c>
      <c r="R26" s="222" t="str">
        <f t="shared" si="3"/>
        <v>ANNO ?</v>
      </c>
      <c r="S26" s="168"/>
      <c r="T26" s="61">
        <f t="shared" si="4"/>
      </c>
      <c r="U26" s="61"/>
      <c r="V26" s="61"/>
      <c r="W26" s="61" t="b">
        <f t="shared" si="5"/>
        <v>1</v>
      </c>
      <c r="X26" s="61" t="b">
        <f t="shared" si="6"/>
        <v>0</v>
      </c>
      <c r="Y26" s="226" t="b">
        <f t="shared" si="7"/>
        <v>1</v>
      </c>
      <c r="Z26" s="61">
        <f t="shared" si="8"/>
      </c>
      <c r="AA26" s="227" t="b">
        <f t="shared" si="13"/>
        <v>0</v>
      </c>
      <c r="AB26" s="228">
        <f t="shared" si="9"/>
      </c>
      <c r="AC26" s="229" t="b">
        <f t="shared" si="10"/>
        <v>0</v>
      </c>
      <c r="AD26" s="169">
        <f t="shared" si="11"/>
      </c>
      <c r="AE26" s="118">
        <f t="shared" si="12"/>
      </c>
    </row>
    <row r="27" spans="1:31" ht="24" customHeight="1">
      <c r="A27" s="291"/>
      <c r="B27" s="52" t="s">
        <v>57</v>
      </c>
      <c r="C27" s="115"/>
      <c r="D27" s="115"/>
      <c r="E27" s="115"/>
      <c r="F27" s="116"/>
      <c r="G27" s="248"/>
      <c r="H27" s="245"/>
      <c r="I27" s="241"/>
      <c r="J27" s="4">
        <v>2</v>
      </c>
      <c r="K27" s="43">
        <v>6</v>
      </c>
      <c r="L27" s="247"/>
      <c r="M27" s="61">
        <v>3</v>
      </c>
      <c r="N27" s="50"/>
      <c r="O27" s="24">
        <f t="shared" si="0"/>
        <v>0</v>
      </c>
      <c r="P27" s="25">
        <f t="shared" si="1"/>
        <v>0</v>
      </c>
      <c r="Q27" s="26">
        <f t="shared" si="2"/>
        <v>0</v>
      </c>
      <c r="R27" s="222" t="str">
        <f>IF(OR(Y27,X27,W27),"ANNO ?",IF(T27&lt;&gt;"","ANTICIPO",""))</f>
        <v>ANNO ?</v>
      </c>
      <c r="S27" s="168"/>
      <c r="T27" s="61">
        <f>IF(AND(W27=FALSE,Y27=FALSE,M27-L27=1,J27=2),K27,"")</f>
      </c>
      <c r="U27" s="61"/>
      <c r="V27" s="61"/>
      <c r="W27" s="61" t="b">
        <f>IF(AND(J27=2,L27&lt;$L$6),TRUE,FALSE)</f>
        <v>1</v>
      </c>
      <c r="X27" s="61" t="b">
        <f t="shared" si="6"/>
        <v>0</v>
      </c>
      <c r="Y27" s="226" t="b">
        <f>IF(AND(L27&lt;4,L27&gt;0),FALSE,TRUE)</f>
        <v>1</v>
      </c>
      <c r="Z27" s="61">
        <f>IF(R27="ANTICIPO",1,"")</f>
      </c>
      <c r="AA27" s="227" t="b">
        <f t="shared" si="13"/>
        <v>0</v>
      </c>
      <c r="AB27" s="228">
        <f>IF(AA27,1,"")</f>
      </c>
      <c r="AC27" s="229" t="b">
        <f>AND(Y27=FALSE,L27&lt;M27-1)</f>
        <v>0</v>
      </c>
      <c r="AD27" s="169">
        <f>IF(AC27,"NON CONSENTITO","")</f>
      </c>
      <c r="AE27" s="118">
        <f t="shared" si="12"/>
      </c>
    </row>
    <row r="28" spans="1:31" ht="24" customHeight="1">
      <c r="A28" s="291"/>
      <c r="B28" s="52" t="s">
        <v>100</v>
      </c>
      <c r="C28" s="115"/>
      <c r="D28" s="115"/>
      <c r="E28" s="115"/>
      <c r="F28" s="116"/>
      <c r="G28" s="248"/>
      <c r="H28" s="245"/>
      <c r="I28" s="241"/>
      <c r="J28" s="4">
        <v>2</v>
      </c>
      <c r="K28" s="43">
        <v>6</v>
      </c>
      <c r="L28" s="247"/>
      <c r="M28" s="61">
        <v>3</v>
      </c>
      <c r="N28" s="50"/>
      <c r="O28" s="24">
        <f>IF(L28=1,K28,0)</f>
        <v>0</v>
      </c>
      <c r="P28" s="25">
        <f>IF(L28=2,K28,0)</f>
        <v>0</v>
      </c>
      <c r="Q28" s="26">
        <f>IF(L28=3,K28,0)</f>
        <v>0</v>
      </c>
      <c r="R28" s="222" t="str">
        <f>IF(OR(Y28,X28,W28),"ANNO ?",IF(T28&lt;&gt;"","ANTICIPO",""))</f>
        <v>ANNO ?</v>
      </c>
      <c r="S28" s="168"/>
      <c r="T28" s="61">
        <f>IF(AND(W28=FALSE,Y28=FALSE,M28-L28=1,J28=2),K28,"")</f>
      </c>
      <c r="U28" s="61"/>
      <c r="V28" s="61"/>
      <c r="W28" s="61" t="b">
        <f>IF(AND(J28=2,L28&lt;$L$6),TRUE,FALSE)</f>
        <v>1</v>
      </c>
      <c r="X28" s="61" t="b">
        <f t="shared" si="6"/>
        <v>0</v>
      </c>
      <c r="Y28" s="226" t="b">
        <f>IF(AND(L28&lt;4,L28&gt;0),FALSE,TRUE)</f>
        <v>1</v>
      </c>
      <c r="Z28" s="61">
        <f>IF(R28="ANTICIPO",1,"")</f>
      </c>
      <c r="AA28" s="227" t="b">
        <f t="shared" si="13"/>
        <v>0</v>
      </c>
      <c r="AB28" s="228">
        <f t="shared" si="9"/>
      </c>
      <c r="AC28" s="229" t="b">
        <f>AND(Y28=FALSE,L28&lt;M28-1)</f>
        <v>0</v>
      </c>
      <c r="AD28" s="169">
        <f t="shared" si="11"/>
      </c>
      <c r="AE28" s="118">
        <f t="shared" si="12"/>
      </c>
    </row>
    <row r="29" spans="1:31" ht="24" customHeight="1">
      <c r="A29" s="291"/>
      <c r="B29" s="52" t="s">
        <v>50</v>
      </c>
      <c r="C29" s="115"/>
      <c r="D29" s="115"/>
      <c r="E29" s="115"/>
      <c r="F29" s="116"/>
      <c r="G29" s="248"/>
      <c r="H29" s="245"/>
      <c r="I29" s="241"/>
      <c r="J29" s="4">
        <v>2</v>
      </c>
      <c r="K29" s="43">
        <v>6</v>
      </c>
      <c r="L29" s="247"/>
      <c r="M29" s="61">
        <v>3</v>
      </c>
      <c r="N29" s="50"/>
      <c r="O29" s="24">
        <f t="shared" si="0"/>
        <v>0</v>
      </c>
      <c r="P29" s="25">
        <f t="shared" si="1"/>
        <v>0</v>
      </c>
      <c r="Q29" s="26">
        <f t="shared" si="2"/>
        <v>0</v>
      </c>
      <c r="R29" s="222" t="str">
        <f>IF(OR(Y29,X29,W29),"ANNO ?",IF(T29&lt;&gt;"","ANTICIPO",""))</f>
        <v>ANNO ?</v>
      </c>
      <c r="S29" s="168"/>
      <c r="T29" s="61">
        <f>IF(AND(W29=FALSE,Y29=FALSE,M29-L29=1,J29=2),K29,"")</f>
      </c>
      <c r="U29" s="61"/>
      <c r="V29" s="61"/>
      <c r="W29" s="61" t="b">
        <f>IF(AND(J29=2,L29&lt;$L$6),TRUE,FALSE)</f>
        <v>1</v>
      </c>
      <c r="X29" s="61" t="b">
        <f t="shared" si="6"/>
        <v>0</v>
      </c>
      <c r="Y29" s="226" t="b">
        <f>IF(AND(L29&lt;4,L29&gt;0),FALSE,TRUE)</f>
        <v>1</v>
      </c>
      <c r="Z29" s="61">
        <f>IF(R29="ANTICIPO",1,"")</f>
      </c>
      <c r="AA29" s="227" t="b">
        <f t="shared" si="13"/>
        <v>0</v>
      </c>
      <c r="AB29" s="228">
        <f t="shared" si="9"/>
      </c>
      <c r="AC29" s="229" t="b">
        <f>AND(Y29=FALSE,L29&lt;M29-1)</f>
        <v>0</v>
      </c>
      <c r="AD29" s="169">
        <f t="shared" si="11"/>
      </c>
      <c r="AE29" s="118">
        <f t="shared" si="12"/>
      </c>
    </row>
    <row r="30" spans="1:31" ht="1.5" customHeight="1">
      <c r="A30" s="292"/>
      <c r="B30" s="54"/>
      <c r="C30" s="121"/>
      <c r="D30" s="121"/>
      <c r="E30" s="121"/>
      <c r="F30" s="122"/>
      <c r="G30" s="178"/>
      <c r="H30" s="122"/>
      <c r="I30" s="179"/>
      <c r="J30" s="4">
        <v>2</v>
      </c>
      <c r="K30" s="43"/>
      <c r="L30" s="16"/>
      <c r="M30" s="123"/>
      <c r="N30" s="50"/>
      <c r="O30" s="24"/>
      <c r="P30" s="25"/>
      <c r="Q30" s="26"/>
      <c r="R30" s="222"/>
      <c r="S30" s="168"/>
      <c r="T30" s="61"/>
      <c r="U30" s="61"/>
      <c r="V30" s="61"/>
      <c r="W30" s="61"/>
      <c r="X30" s="61"/>
      <c r="Y30" s="226"/>
      <c r="Z30" s="230"/>
      <c r="AA30" s="229"/>
      <c r="AB30" s="228"/>
      <c r="AC30" s="229"/>
      <c r="AD30" s="169"/>
      <c r="AE30" s="118"/>
    </row>
    <row r="31" spans="1:31" ht="1.5" customHeight="1">
      <c r="A31" s="292"/>
      <c r="B31" s="55"/>
      <c r="C31" s="124"/>
      <c r="D31" s="124"/>
      <c r="E31" s="124"/>
      <c r="F31" s="14"/>
      <c r="G31" s="180"/>
      <c r="H31" s="14"/>
      <c r="I31" s="181"/>
      <c r="J31" s="4">
        <v>2</v>
      </c>
      <c r="K31" s="43"/>
      <c r="L31" s="16"/>
      <c r="M31" s="123"/>
      <c r="N31" s="50"/>
      <c r="O31" s="24"/>
      <c r="P31" s="25"/>
      <c r="Q31" s="26"/>
      <c r="R31" s="222"/>
      <c r="S31" s="168"/>
      <c r="T31" s="61"/>
      <c r="U31" s="61"/>
      <c r="V31" s="61"/>
      <c r="W31" s="61"/>
      <c r="X31" s="61"/>
      <c r="Y31" s="226"/>
      <c r="Z31" s="230"/>
      <c r="AA31" s="229"/>
      <c r="AB31" s="228"/>
      <c r="AC31" s="229"/>
      <c r="AD31" s="169"/>
      <c r="AE31" s="118"/>
    </row>
    <row r="32" spans="1:31" ht="1.5" customHeight="1">
      <c r="A32" s="292"/>
      <c r="B32" s="56"/>
      <c r="C32" s="125"/>
      <c r="D32" s="125"/>
      <c r="E32" s="125"/>
      <c r="F32" s="126"/>
      <c r="G32" s="182"/>
      <c r="H32" s="126"/>
      <c r="I32" s="183"/>
      <c r="J32" s="4">
        <v>2</v>
      </c>
      <c r="K32" s="43"/>
      <c r="L32" s="16"/>
      <c r="M32" s="123"/>
      <c r="N32" s="50"/>
      <c r="O32" s="24"/>
      <c r="P32" s="25"/>
      <c r="Q32" s="26"/>
      <c r="R32" s="222"/>
      <c r="S32" s="168"/>
      <c r="T32" s="61"/>
      <c r="U32" s="61"/>
      <c r="V32" s="61"/>
      <c r="W32" s="61"/>
      <c r="X32" s="61"/>
      <c r="Y32" s="226"/>
      <c r="Z32" s="230"/>
      <c r="AA32" s="229"/>
      <c r="AB32" s="228"/>
      <c r="AC32" s="229"/>
      <c r="AD32" s="169"/>
      <c r="AE32" s="118"/>
    </row>
    <row r="33" spans="1:31" ht="24" customHeight="1">
      <c r="A33" s="292"/>
      <c r="B33" s="52" t="s">
        <v>2</v>
      </c>
      <c r="C33" s="115"/>
      <c r="D33" s="115"/>
      <c r="E33" s="115"/>
      <c r="F33" s="116"/>
      <c r="G33" s="248"/>
      <c r="H33" s="245"/>
      <c r="I33" s="241"/>
      <c r="J33" s="4">
        <v>2</v>
      </c>
      <c r="K33" s="43">
        <v>3</v>
      </c>
      <c r="L33" s="247"/>
      <c r="M33" s="123"/>
      <c r="N33" s="50"/>
      <c r="O33" s="24">
        <f>IF(L33=1,K33,0)</f>
        <v>0</v>
      </c>
      <c r="P33" s="25">
        <f>IF(L33=2,K33,0)</f>
        <v>0</v>
      </c>
      <c r="Q33" s="26">
        <f>IF(L33=3,K33,0)</f>
        <v>0</v>
      </c>
      <c r="R33" s="222" t="str">
        <f>IF(OR(Y33,X33,W33),"ANNO ?",IF(T33&lt;&gt;"","ANTICIPO",""))</f>
        <v>ANNO ?</v>
      </c>
      <c r="S33" s="168"/>
      <c r="T33" s="61">
        <f>IF(AND(W33=FALSE,Y33=FALSE,M33-L33=1,J33=2),K33,"")</f>
      </c>
      <c r="U33" s="61"/>
      <c r="V33" s="61"/>
      <c r="W33" s="61" t="b">
        <f>IF(AND(J33=2,L33&lt;$L$6),TRUE,FALSE)</f>
        <v>1</v>
      </c>
      <c r="X33" s="61" t="b">
        <f>IF(AND(J33=1,L33&gt;$L$6-$T$6+1),TRUE,FALSE)</f>
        <v>0</v>
      </c>
      <c r="Y33" s="226" t="b">
        <f>IF(AND(L33&lt;4,L33&gt;0),FALSE,TRUE)</f>
        <v>1</v>
      </c>
      <c r="Z33" s="61">
        <f>IF(R33="ANTICIPO",1,"")</f>
      </c>
      <c r="AA33" s="227" t="b">
        <f>AND(J33=1,Y33=FALSE,L33&lt;$L$6,L33&lt;M33)</f>
        <v>0</v>
      </c>
      <c r="AB33" s="228">
        <f>IF(AA33,1,"")</f>
      </c>
      <c r="AC33" s="229" t="b">
        <f>AND(Y33=FALSE,L33&lt;M33-1)</f>
        <v>0</v>
      </c>
      <c r="AD33" s="169">
        <f>IF(AC33,"NON CONSENTITO","")</f>
      </c>
      <c r="AE33" s="118">
        <f>IF(AND(J33=1,Y33=FALSE,L33=$L$6,$T$6=1),K33,"")</f>
      </c>
    </row>
    <row r="34" spans="1:31" ht="24" customHeight="1">
      <c r="A34" s="292"/>
      <c r="B34" s="52" t="s">
        <v>24</v>
      </c>
      <c r="C34" s="115"/>
      <c r="D34" s="115"/>
      <c r="E34" s="115"/>
      <c r="F34" s="116"/>
      <c r="G34" s="248"/>
      <c r="H34" s="245"/>
      <c r="I34" s="241"/>
      <c r="J34" s="4">
        <v>2</v>
      </c>
      <c r="K34" s="43">
        <v>3</v>
      </c>
      <c r="L34" s="247"/>
      <c r="M34" s="61"/>
      <c r="N34" s="191"/>
      <c r="O34" s="25">
        <f>IF(L34=1,K34,0)</f>
        <v>0</v>
      </c>
      <c r="P34" s="25">
        <f>IF(L34=2,K34,0)</f>
        <v>0</v>
      </c>
      <c r="Q34" s="26">
        <f>IF(L34=3,K34,0)</f>
        <v>0</v>
      </c>
      <c r="R34" s="222" t="str">
        <f>IF(OR(Y34,X34,W34),"ANNO ?",IF(T34&lt;&gt;"","ANTICIPO",""))</f>
        <v>ANNO ?</v>
      </c>
      <c r="S34" s="168"/>
      <c r="T34" s="61">
        <f>IF(AND(W34=FALSE,Y34=FALSE,M34-L34=1,J34=2),K34,"")</f>
      </c>
      <c r="U34" s="61"/>
      <c r="V34" s="61"/>
      <c r="W34" s="61" t="b">
        <f>IF(AND(J34=2,L34&lt;$L$6),TRUE,FALSE)</f>
        <v>1</v>
      </c>
      <c r="X34" s="61" t="b">
        <f>IF(AND(J34=1,L34&gt;$L$6-$T$6+1),TRUE,FALSE)</f>
        <v>0</v>
      </c>
      <c r="Y34" s="226" t="b">
        <f>IF(AND(L34&lt;4,L34&gt;0),FALSE,TRUE)</f>
        <v>1</v>
      </c>
      <c r="Z34" s="61">
        <f>IF(R34="ANTICIPO",1,"")</f>
      </c>
      <c r="AA34" s="227" t="b">
        <f>AND(J34=1,Y34=FALSE,L34&lt;$L$6,L34&lt;M34)</f>
        <v>0</v>
      </c>
      <c r="AB34" s="228">
        <f>IF(AA34,1,"")</f>
      </c>
      <c r="AC34" s="229" t="b">
        <f>AND(Y34=FALSE,L34&lt;M34-1)</f>
        <v>0</v>
      </c>
      <c r="AD34" s="169">
        <f>IF(AC34,"NON CONSENTITO","")</f>
      </c>
      <c r="AE34" s="118">
        <f>IF(AND(J34=1,Y34=FALSE,L34=$L$6,$T$6=1),K34,"")</f>
      </c>
    </row>
    <row r="35" spans="1:31" ht="19.5" customHeight="1" thickBot="1">
      <c r="A35" s="293"/>
      <c r="B35" s="56" t="s">
        <v>0</v>
      </c>
      <c r="C35" s="125"/>
      <c r="D35" s="125"/>
      <c r="E35" s="127"/>
      <c r="F35" s="126"/>
      <c r="G35" s="68"/>
      <c r="H35" s="68"/>
      <c r="I35" s="68"/>
      <c r="J35" s="184"/>
      <c r="K35" s="44">
        <v>3</v>
      </c>
      <c r="L35" s="17">
        <v>3</v>
      </c>
      <c r="M35" s="61">
        <v>3</v>
      </c>
      <c r="N35" s="191"/>
      <c r="O35" s="27">
        <v>0</v>
      </c>
      <c r="P35" s="28">
        <v>0</v>
      </c>
      <c r="Q35" s="29">
        <f>IF(L35=3,K35,0)</f>
        <v>3</v>
      </c>
      <c r="S35" s="119"/>
      <c r="T35" s="61"/>
      <c r="U35" s="61"/>
      <c r="V35" s="61"/>
      <c r="W35" s="61"/>
      <c r="X35" s="61"/>
      <c r="Y35" s="226"/>
      <c r="Z35" s="230"/>
      <c r="AA35" s="229"/>
      <c r="AB35" s="228"/>
      <c r="AC35" s="229"/>
      <c r="AD35" s="169"/>
      <c r="AE35" s="118"/>
    </row>
    <row r="36" spans="2:30" ht="9.75" customHeight="1">
      <c r="B36" s="57"/>
      <c r="J36" s="185"/>
      <c r="K36" s="45"/>
      <c r="L36" s="118"/>
      <c r="M36" s="123"/>
      <c r="N36" s="50"/>
      <c r="O36" s="25"/>
      <c r="P36" s="25"/>
      <c r="Q36" s="25"/>
      <c r="S36" s="119"/>
      <c r="T36" s="98"/>
      <c r="U36" s="98"/>
      <c r="V36" s="98"/>
      <c r="W36" s="98"/>
      <c r="X36" s="98"/>
      <c r="Y36" s="120"/>
      <c r="AB36" s="119"/>
      <c r="AD36" s="113"/>
    </row>
    <row r="37" spans="1:31" ht="15" customHeight="1">
      <c r="A37" s="263" t="s">
        <v>98</v>
      </c>
      <c r="B37" s="57"/>
      <c r="I37" s="264" t="s">
        <v>1</v>
      </c>
      <c r="J37" s="265"/>
      <c r="K37" s="20">
        <f>SUM(K14:K35)</f>
        <v>144</v>
      </c>
      <c r="L37" s="118"/>
      <c r="M37" s="266"/>
      <c r="N37" s="50"/>
      <c r="O37" s="18">
        <f>SUM(O14:O34)</f>
        <v>0</v>
      </c>
      <c r="P37" s="19">
        <f>SUM(P14:P34)</f>
        <v>0</v>
      </c>
      <c r="Q37" s="20">
        <f>SUM(Q14:Q35)</f>
        <v>3</v>
      </c>
      <c r="R37" s="267" t="str">
        <f>IF(OR(W14:Y29,W33:Y34),"ANNI ?","")</f>
        <v>ANNI ?</v>
      </c>
      <c r="S37" s="168"/>
      <c r="T37" s="61"/>
      <c r="U37" s="61"/>
      <c r="V37" s="61"/>
      <c r="W37" s="61"/>
      <c r="X37" s="61"/>
      <c r="Y37" s="120"/>
      <c r="Z37" s="161"/>
      <c r="AA37" s="38"/>
      <c r="AB37" s="168"/>
      <c r="AC37" s="38"/>
      <c r="AD37" s="268">
        <f>IF(OR(AC14:AC29),"Ant. N.C.","")</f>
      </c>
      <c r="AE37" s="269">
        <f>SUM(AE14:AE34)</f>
        <v>0</v>
      </c>
    </row>
    <row r="38" spans="2:30" ht="9.75" customHeight="1">
      <c r="B38" s="57"/>
      <c r="J38" s="185"/>
      <c r="K38" s="45"/>
      <c r="L38" s="130"/>
      <c r="M38" s="123"/>
      <c r="N38" s="50"/>
      <c r="O38" s="25"/>
      <c r="P38" s="25"/>
      <c r="Q38" s="25"/>
      <c r="S38" s="119"/>
      <c r="T38" s="98"/>
      <c r="U38" s="98"/>
      <c r="V38" s="98"/>
      <c r="W38" s="98"/>
      <c r="X38" s="98"/>
      <c r="Y38" s="120"/>
      <c r="AB38" s="119"/>
      <c r="AD38" s="113"/>
    </row>
    <row r="39" spans="2:31" s="131" customFormat="1" ht="9" customHeight="1">
      <c r="B39" s="58"/>
      <c r="J39" s="186"/>
      <c r="K39" s="46"/>
      <c r="L39" s="132"/>
      <c r="M39" s="133"/>
      <c r="N39" s="192"/>
      <c r="O39" s="31"/>
      <c r="P39" s="31"/>
      <c r="Q39" s="31"/>
      <c r="R39" s="134"/>
      <c r="S39" s="135"/>
      <c r="T39" s="136"/>
      <c r="U39" s="136"/>
      <c r="V39" s="136"/>
      <c r="W39" s="136"/>
      <c r="X39" s="136"/>
      <c r="Y39" s="137"/>
      <c r="Z39" s="138"/>
      <c r="AA39" s="139"/>
      <c r="AB39" s="135"/>
      <c r="AC39" s="139"/>
      <c r="AD39" s="140"/>
      <c r="AE39" s="141"/>
    </row>
    <row r="40" spans="2:31" s="131" customFormat="1" ht="15" customHeight="1">
      <c r="B40" s="59" t="s">
        <v>114</v>
      </c>
      <c r="C40" s="142"/>
      <c r="E40" s="209"/>
      <c r="G40" s="256">
        <v>1</v>
      </c>
      <c r="J40" s="187"/>
      <c r="K40" s="47"/>
      <c r="L40" s="132"/>
      <c r="M40" s="133"/>
      <c r="N40" s="192"/>
      <c r="O40" s="31"/>
      <c r="P40" s="31"/>
      <c r="Q40" s="31"/>
      <c r="R40" s="134"/>
      <c r="S40" s="135"/>
      <c r="T40" s="136"/>
      <c r="U40" s="136"/>
      <c r="V40" s="136"/>
      <c r="W40" s="136"/>
      <c r="X40" s="136"/>
      <c r="Y40" s="137"/>
      <c r="Z40" s="138"/>
      <c r="AA40" s="139"/>
      <c r="AB40" s="135"/>
      <c r="AC40" s="139"/>
      <c r="AD40" s="140"/>
      <c r="AE40" s="141"/>
    </row>
    <row r="41" spans="2:31" s="131" customFormat="1" ht="15" customHeight="1" thickBot="1">
      <c r="B41" s="59"/>
      <c r="C41" s="142"/>
      <c r="J41" s="187"/>
      <c r="K41" s="47"/>
      <c r="L41" s="132"/>
      <c r="M41" s="133"/>
      <c r="N41" s="192"/>
      <c r="O41" s="31"/>
      <c r="P41" s="31"/>
      <c r="Q41" s="31"/>
      <c r="R41" s="134"/>
      <c r="S41" s="135"/>
      <c r="T41" s="136"/>
      <c r="U41" s="136"/>
      <c r="V41" s="136"/>
      <c r="W41" s="136"/>
      <c r="X41" s="136"/>
      <c r="Y41" s="137"/>
      <c r="Z41" s="138"/>
      <c r="AA41" s="139"/>
      <c r="AB41" s="135"/>
      <c r="AC41" s="139"/>
      <c r="AD41" s="140"/>
      <c r="AE41" s="141"/>
    </row>
    <row r="42" spans="1:31" s="131" customFormat="1" ht="24.75" customHeight="1">
      <c r="A42" s="299" t="s">
        <v>26</v>
      </c>
      <c r="B42" s="211" t="s">
        <v>69</v>
      </c>
      <c r="C42" s="257"/>
      <c r="D42" s="239"/>
      <c r="H42" s="141" t="s">
        <v>4</v>
      </c>
      <c r="I42" s="141" t="s">
        <v>55</v>
      </c>
      <c r="J42" s="187"/>
      <c r="K42" s="47" t="s">
        <v>1</v>
      </c>
      <c r="L42" s="143" t="s">
        <v>9</v>
      </c>
      <c r="M42" s="143" t="s">
        <v>27</v>
      </c>
      <c r="N42" s="193"/>
      <c r="O42" s="31"/>
      <c r="P42" s="31"/>
      <c r="Q42" s="31"/>
      <c r="R42" s="134"/>
      <c r="S42" s="135"/>
      <c r="T42" s="39" t="s">
        <v>16</v>
      </c>
      <c r="U42" s="39"/>
      <c r="V42" s="39"/>
      <c r="W42" s="39"/>
      <c r="X42" s="39"/>
      <c r="Y42" s="75"/>
      <c r="Z42" s="111" t="s">
        <v>19</v>
      </c>
      <c r="AA42" s="100"/>
      <c r="AB42" s="112" t="s">
        <v>35</v>
      </c>
      <c r="AC42" s="99"/>
      <c r="AD42" s="113" t="s">
        <v>37</v>
      </c>
      <c r="AE42" s="114" t="s">
        <v>23</v>
      </c>
    </row>
    <row r="43" spans="1:30" ht="9.75" customHeight="1" thickBot="1">
      <c r="A43" s="300"/>
      <c r="B43" s="57"/>
      <c r="J43" s="185"/>
      <c r="K43" s="45"/>
      <c r="L43" s="130"/>
      <c r="M43" s="49"/>
      <c r="N43" s="4"/>
      <c r="O43" s="28"/>
      <c r="P43" s="28"/>
      <c r="Q43" s="28"/>
      <c r="S43" s="119"/>
      <c r="T43" s="98"/>
      <c r="U43" s="98"/>
      <c r="V43" s="98"/>
      <c r="W43" s="98"/>
      <c r="X43" s="98"/>
      <c r="Y43" s="120"/>
      <c r="AB43" s="119"/>
      <c r="AD43" s="113"/>
    </row>
    <row r="44" spans="1:31" ht="24" customHeight="1">
      <c r="A44" s="300"/>
      <c r="B44" s="51" t="s">
        <v>66</v>
      </c>
      <c r="C44" s="116"/>
      <c r="D44" s="116"/>
      <c r="E44" s="117"/>
      <c r="F44" s="116"/>
      <c r="G44" s="221">
        <v>6</v>
      </c>
      <c r="H44" s="210" t="str">
        <f>IF(J44,"v   ","")</f>
        <v>v   </v>
      </c>
      <c r="I44" s="241"/>
      <c r="J44" s="3" t="b">
        <f>IF($G$40=1,TRUE,FALSE)</f>
        <v>1</v>
      </c>
      <c r="K44" s="43">
        <f>IF(J44=TRUE,G44,"")</f>
        <v>6</v>
      </c>
      <c r="L44" s="242"/>
      <c r="M44" s="64">
        <v>2</v>
      </c>
      <c r="N44" s="50" t="b">
        <v>0</v>
      </c>
      <c r="O44" s="201">
        <f>IF(L44=1,IF(K44="",0,K44),0)</f>
        <v>0</v>
      </c>
      <c r="P44" s="202">
        <f>IF(L44=2,IF(K44="",0,K44),0)</f>
        <v>0</v>
      </c>
      <c r="Q44" s="203">
        <f>IF(L44=3,IF(K44="",0,K44),0)</f>
        <v>0</v>
      </c>
      <c r="R44" s="222" t="str">
        <f>IF(V44,"SCEGLIERE!",IF(OR(Y44,X44,W44),"ANNO ?",IF(T44&lt;&gt;"","ANTICIPO","")))</f>
        <v>ANNO ?</v>
      </c>
      <c r="S44" s="168"/>
      <c r="T44" s="61">
        <f>IF(AND(W44=FALSE,Y44=FALSE,M44-L44=1,J44,N44=FALSE),K44,"")</f>
      </c>
      <c r="U44" s="61"/>
      <c r="V44" s="61" t="b">
        <f>IF(AND(N44,J44=FALSE),TRUE,FALSE)</f>
        <v>0</v>
      </c>
      <c r="W44" s="61" t="b">
        <f>IF(AND(J44,N44=FALSE,L44&lt;$L$6),TRUE,FALSE)</f>
        <v>1</v>
      </c>
      <c r="X44" s="61" t="b">
        <f>IF(AND(N44,L44&gt;$L$6-$T$6+1),TRUE,FALSE)</f>
        <v>0</v>
      </c>
      <c r="Y44" s="226" t="b">
        <f>IF(OR(AND(J44=FALSE,N44=FALSE),AND(L44&lt;4,L44&gt;0)),FALSE,TRUE)</f>
        <v>1</v>
      </c>
      <c r="Z44" s="61">
        <f>IF(R44="ANTICIPO",1,"")</f>
      </c>
      <c r="AA44" s="227" t="b">
        <f>AND(N44,Y44=FALSE,L44&lt;$L$6,L44&lt;M44)</f>
        <v>0</v>
      </c>
      <c r="AB44" s="228">
        <f>IF(AA44,1,"")</f>
      </c>
      <c r="AC44" s="229" t="b">
        <f>AND(J44,Y44=FALSE,L44&lt;M44-1)</f>
        <v>0</v>
      </c>
      <c r="AD44" s="169">
        <f>IF(AC44,"NON CONSENTITO","")</f>
      </c>
      <c r="AE44" s="118">
        <f>IF(AND(N44,Y44=FALSE,L44=$L$6,$T$6=1),K44,"")</f>
      </c>
    </row>
    <row r="45" spans="1:31" ht="24" customHeight="1">
      <c r="A45" s="300"/>
      <c r="B45" s="51" t="s">
        <v>67</v>
      </c>
      <c r="C45" s="116"/>
      <c r="D45" s="116"/>
      <c r="E45" s="117"/>
      <c r="F45" s="116"/>
      <c r="G45" s="221">
        <v>12</v>
      </c>
      <c r="H45" s="210" t="str">
        <f>IF(J45,"v   ","")</f>
        <v>v   </v>
      </c>
      <c r="I45" s="241"/>
      <c r="J45" s="3" t="b">
        <f>IF($G$40=1,TRUE,FALSE)</f>
        <v>1</v>
      </c>
      <c r="K45" s="43">
        <f>IF(J45=TRUE,G45,"")</f>
        <v>12</v>
      </c>
      <c r="L45" s="242"/>
      <c r="M45" s="64">
        <v>3</v>
      </c>
      <c r="N45" s="50" t="b">
        <v>0</v>
      </c>
      <c r="O45" s="24">
        <f>IF(L45=1,IF(K45="",0,K45),0)</f>
        <v>0</v>
      </c>
      <c r="P45" s="25">
        <f>IF(L45=2,IF(K45="",0,K45),0)</f>
        <v>0</v>
      </c>
      <c r="Q45" s="26">
        <f>IF(L45=3,IF(K45="",0,K45),0)</f>
        <v>0</v>
      </c>
      <c r="R45" s="222" t="str">
        <f>IF(V45,"SCEGLIERE!",IF(OR(Y45,X45,W45),"ANNO ?",IF(T45&lt;&gt;"","ANTICIPO","")))</f>
        <v>ANNO ?</v>
      </c>
      <c r="S45" s="168"/>
      <c r="T45" s="61">
        <f>IF(AND(W45=FALSE,Y45=FALSE,M45-L45=1,J45,N45=FALSE),K45,"")</f>
      </c>
      <c r="U45" s="61"/>
      <c r="V45" s="61" t="b">
        <f>IF(AND(N45,J45=FALSE),TRUE,FALSE)</f>
        <v>0</v>
      </c>
      <c r="W45" s="61" t="b">
        <f>IF(AND(J45,N45=FALSE,L45&lt;$L$6),TRUE,FALSE)</f>
        <v>1</v>
      </c>
      <c r="X45" s="61" t="b">
        <f>IF(AND(N45,L45&gt;$L$6-$T$6+1),TRUE,FALSE)</f>
        <v>0</v>
      </c>
      <c r="Y45" s="226" t="b">
        <f>IF(OR(AND(J45=FALSE,N45=FALSE),AND(L45&lt;4,L45&gt;0)),FALSE,TRUE)</f>
        <v>1</v>
      </c>
      <c r="Z45" s="61">
        <f>IF(R45="ANTICIPO",1,"")</f>
      </c>
      <c r="AA45" s="227" t="b">
        <f>AND(N45,Y45=FALSE,L45&lt;$L$6,L45&lt;M45)</f>
        <v>0</v>
      </c>
      <c r="AB45" s="228">
        <f>IF(AA45,1,"")</f>
      </c>
      <c r="AC45" s="229" t="b">
        <f>AND(J45,Y45=FALSE,L45&lt;M45-1)</f>
        <v>0</v>
      </c>
      <c r="AD45" s="169">
        <f>IF(AC45,"NON CONSENTITO","")</f>
      </c>
      <c r="AE45" s="118">
        <f>IF(AND(N45,Y45=FALSE,L45=$L$6,$T$6=1),K45,"")</f>
      </c>
    </row>
    <row r="46" spans="1:31" ht="24" customHeight="1" thickBot="1">
      <c r="A46" s="300"/>
      <c r="B46" s="51" t="s">
        <v>81</v>
      </c>
      <c r="C46" s="116"/>
      <c r="D46" s="116"/>
      <c r="E46" s="117"/>
      <c r="F46" s="116"/>
      <c r="G46" s="221">
        <v>6</v>
      </c>
      <c r="H46" s="210" t="str">
        <f>IF(J46,"v   ","")</f>
        <v>v   </v>
      </c>
      <c r="I46" s="241"/>
      <c r="J46" s="3" t="b">
        <f>IF($G$40=1,TRUE,FALSE)</f>
        <v>1</v>
      </c>
      <c r="K46" s="43">
        <f>IF(J46=TRUE,G46,"")</f>
        <v>6</v>
      </c>
      <c r="L46" s="242"/>
      <c r="M46" s="64">
        <v>3</v>
      </c>
      <c r="N46" s="50" t="b">
        <v>0</v>
      </c>
      <c r="O46" s="27">
        <f>IF(L46=1,IF(K46="",0,K46),0)</f>
        <v>0</v>
      </c>
      <c r="P46" s="28">
        <f>IF(L46=2,IF(K46="",0,K46),0)</f>
        <v>0</v>
      </c>
      <c r="Q46" s="29">
        <f>IF(L46=3,IF(K46="",0,K46),0)</f>
        <v>0</v>
      </c>
      <c r="R46" s="222" t="str">
        <f>IF(V46,"SCEGLIERE!",IF(OR(Y46,X46,W46),"ANNO ?",IF(T46&lt;&gt;"","ANTICIPO","")))</f>
        <v>ANNO ?</v>
      </c>
      <c r="S46" s="168"/>
      <c r="T46" s="61">
        <f>IF(AND(W46=FALSE,Y46=FALSE,M46-L46=1,J46,N46=FALSE),K46,"")</f>
      </c>
      <c r="U46" s="61"/>
      <c r="V46" s="61" t="b">
        <f>IF(AND(N46,J46=FALSE),TRUE,FALSE)</f>
        <v>0</v>
      </c>
      <c r="W46" s="61" t="b">
        <f>IF(AND(J46,N46=FALSE,L46&lt;$L$6),TRUE,FALSE)</f>
        <v>1</v>
      </c>
      <c r="X46" s="61" t="b">
        <f>IF(AND(N46,L46&gt;$L$6-$T$6+1),TRUE,FALSE)</f>
        <v>0</v>
      </c>
      <c r="Y46" s="226" t="b">
        <f>IF(OR(AND(J46=FALSE,N46=FALSE),AND(L46&lt;4,L46&gt;0)),FALSE,TRUE)</f>
        <v>1</v>
      </c>
      <c r="Z46" s="61">
        <f>IF(R46="ANTICIPO",1,"")</f>
      </c>
      <c r="AA46" s="227" t="b">
        <f>AND(N46,Y46=FALSE,L46&lt;$L$6,L46&lt;M46)</f>
        <v>0</v>
      </c>
      <c r="AB46" s="228">
        <f>IF(AA46,1,"")</f>
      </c>
      <c r="AC46" s="229" t="b">
        <f>AND(J46,Y46=FALSE,L46&lt;M46-1)</f>
        <v>0</v>
      </c>
      <c r="AD46" s="169">
        <f>IF(AC46,"NON CONSENTITO","")</f>
      </c>
      <c r="AE46" s="118">
        <f>IF(AND(N46,Y46=FALSE,L46=$L$6,$T$6=1),K46,"")</f>
      </c>
    </row>
    <row r="47" spans="1:30" ht="24.75" customHeight="1">
      <c r="A47" s="300"/>
      <c r="B47" s="57"/>
      <c r="J47" s="185"/>
      <c r="K47" s="45"/>
      <c r="L47" s="130"/>
      <c r="M47" s="49"/>
      <c r="N47" s="4"/>
      <c r="O47" s="25"/>
      <c r="P47" s="25"/>
      <c r="Q47" s="25"/>
      <c r="S47" s="119"/>
      <c r="T47" s="98"/>
      <c r="U47" s="98"/>
      <c r="V47" s="98"/>
      <c r="W47" s="98"/>
      <c r="X47" s="98"/>
      <c r="Y47" s="120"/>
      <c r="AB47" s="119"/>
      <c r="AD47" s="113"/>
    </row>
    <row r="48" spans="1:31" s="131" customFormat="1" ht="24.75" customHeight="1">
      <c r="A48" s="300"/>
      <c r="B48" s="211" t="s">
        <v>70</v>
      </c>
      <c r="C48" s="258"/>
      <c r="D48" s="240"/>
      <c r="H48" s="141"/>
      <c r="I48" s="141"/>
      <c r="J48" s="187"/>
      <c r="K48" s="47"/>
      <c r="L48" s="143"/>
      <c r="M48" s="143"/>
      <c r="N48" s="193"/>
      <c r="O48" s="31"/>
      <c r="P48" s="31"/>
      <c r="Q48" s="31"/>
      <c r="R48" s="134"/>
      <c r="S48" s="135"/>
      <c r="T48" s="136"/>
      <c r="U48" s="136"/>
      <c r="V48" s="136"/>
      <c r="W48" s="136"/>
      <c r="X48" s="136"/>
      <c r="Y48" s="137"/>
      <c r="Z48" s="138"/>
      <c r="AA48" s="144"/>
      <c r="AB48" s="135"/>
      <c r="AC48" s="139"/>
      <c r="AD48" s="140"/>
      <c r="AE48" s="141"/>
    </row>
    <row r="49" spans="1:30" ht="9.75" customHeight="1" thickBot="1">
      <c r="A49" s="300"/>
      <c r="B49" s="57"/>
      <c r="J49" s="185"/>
      <c r="K49" s="45"/>
      <c r="L49" s="130"/>
      <c r="M49" s="49"/>
      <c r="N49" s="4"/>
      <c r="O49" s="28"/>
      <c r="P49" s="28"/>
      <c r="Q49" s="28"/>
      <c r="S49" s="119"/>
      <c r="T49" s="98"/>
      <c r="U49" s="98"/>
      <c r="V49" s="98"/>
      <c r="W49" s="98"/>
      <c r="X49" s="98"/>
      <c r="Y49" s="120"/>
      <c r="AB49" s="119"/>
      <c r="AD49" s="113"/>
    </row>
    <row r="50" spans="1:31" ht="24" customHeight="1">
      <c r="A50" s="300"/>
      <c r="B50" s="51" t="s">
        <v>66</v>
      </c>
      <c r="C50" s="116"/>
      <c r="D50" s="116"/>
      <c r="E50" s="117"/>
      <c r="F50" s="116"/>
      <c r="G50" s="221">
        <v>6</v>
      </c>
      <c r="H50" s="210">
        <f>IF(J50,"v   ","")</f>
      </c>
      <c r="I50" s="241"/>
      <c r="J50" s="3" t="b">
        <f>IF($G$40=2,TRUE,FALSE)</f>
        <v>0</v>
      </c>
      <c r="K50" s="43">
        <f>IF(J50=TRUE,G50,"")</f>
      </c>
      <c r="L50" s="242"/>
      <c r="M50" s="64">
        <v>2</v>
      </c>
      <c r="N50" s="50" t="b">
        <v>0</v>
      </c>
      <c r="O50" s="201">
        <f>IF(L50=1,IF(K50="",0,K50),0)</f>
        <v>0</v>
      </c>
      <c r="P50" s="202">
        <f>IF(L50=2,IF(K50="",0,K50),0)</f>
        <v>0</v>
      </c>
      <c r="Q50" s="203">
        <f>IF(L50=3,IF(K50="",0,K50),0)</f>
        <v>0</v>
      </c>
      <c r="R50" s="222">
        <f>IF(V50,"SCEGLIERE!",IF(OR(Y50,X50,W50),"ANNO ?",IF(T50&lt;&gt;"","ANTICIPO","")))</f>
      </c>
      <c r="S50" s="168"/>
      <c r="T50" s="61">
        <f>IF(AND(W50=FALSE,Y50=FALSE,M50-L50=1,J50,N50=FALSE),K50,"")</f>
      </c>
      <c r="U50" s="61"/>
      <c r="V50" s="61" t="b">
        <f>IF(AND(N50,J50=FALSE),TRUE,FALSE)</f>
        <v>0</v>
      </c>
      <c r="W50" s="61" t="b">
        <f>IF(AND(J50,N50=FALSE,L50&lt;$L$6),TRUE,FALSE)</f>
        <v>0</v>
      </c>
      <c r="X50" s="61" t="b">
        <f>IF(AND(N50,L50&gt;$L$6-$T$6+1),TRUE,FALSE)</f>
        <v>0</v>
      </c>
      <c r="Y50" s="226" t="b">
        <f>IF(OR(AND(J50=FALSE,N50=FALSE),AND(L50&lt;4,L50&gt;0)),FALSE,TRUE)</f>
        <v>0</v>
      </c>
      <c r="Z50" s="61">
        <f>IF(R50="ANTICIPO",1,"")</f>
      </c>
      <c r="AA50" s="227" t="b">
        <f>AND(N50,Y50=FALSE,L50&lt;$L$6,L50&lt;M50)</f>
        <v>0</v>
      </c>
      <c r="AB50" s="228">
        <f>IF(AA50,1,"")</f>
      </c>
      <c r="AC50" s="229" t="b">
        <f>AND(J50,Y50=FALSE,L50&lt;M50-1)</f>
        <v>0</v>
      </c>
      <c r="AD50" s="169">
        <f>IF(AC50,"NON CONSENTITO","")</f>
      </c>
      <c r="AE50" s="118">
        <f>IF(AND(N50,Y50=FALSE,L50=$L$6,$T$6=1),K50,"")</f>
      </c>
    </row>
    <row r="51" spans="1:31" ht="24" customHeight="1">
      <c r="A51" s="300"/>
      <c r="B51" s="51" t="s">
        <v>110</v>
      </c>
      <c r="C51" s="116"/>
      <c r="D51" s="116"/>
      <c r="E51" s="117"/>
      <c r="F51" s="116"/>
      <c r="G51" s="221">
        <v>12</v>
      </c>
      <c r="H51" s="210">
        <f>IF(J51,"v   ","")</f>
      </c>
      <c r="I51" s="241"/>
      <c r="J51" s="3" t="b">
        <f>IF($G$40=2,TRUE,FALSE)</f>
        <v>0</v>
      </c>
      <c r="K51" s="43">
        <f>IF(J51=TRUE,G51,"")</f>
      </c>
      <c r="L51" s="242"/>
      <c r="M51" s="64">
        <v>3</v>
      </c>
      <c r="N51" s="50" t="b">
        <v>0</v>
      </c>
      <c r="O51" s="24">
        <f>IF(L51=1,IF(K51="",0,K51),0)</f>
        <v>0</v>
      </c>
      <c r="P51" s="25">
        <f>IF(L51=2,IF(K51="",0,K51),0)</f>
        <v>0</v>
      </c>
      <c r="Q51" s="26">
        <f>IF(L51=3,IF(K51="",0,K51),0)</f>
        <v>0</v>
      </c>
      <c r="R51" s="222">
        <f>IF(AND(J51=TRUE,$J$88=FALSE),"PROPEDEUTICITÀ?",IF(V51,"SCEGLIERE!",IF(OR(Y51,X51,W51),"ANNO ?",IF(T51&lt;&gt;"","ANTICIPO",""))))</f>
      </c>
      <c r="S51" s="168"/>
      <c r="T51" s="61">
        <f>IF(AND(W51=FALSE,Y51=FALSE,M51-L51=1,J51,N51=FALSE),K51,"")</f>
      </c>
      <c r="U51" s="61"/>
      <c r="V51" s="61" t="b">
        <f>IF(AND(N51,J51=FALSE),TRUE,FALSE)</f>
        <v>0</v>
      </c>
      <c r="W51" s="61" t="b">
        <f>IF(AND(J51,N51=FALSE,L51&lt;$L$6),TRUE,FALSE)</f>
        <v>0</v>
      </c>
      <c r="X51" s="61" t="b">
        <f>IF(AND(N51,L51&gt;$L$6-$T$6+1),TRUE,FALSE)</f>
        <v>0</v>
      </c>
      <c r="Y51" s="226" t="b">
        <f>IF(OR(AND(J51=FALSE,N51=FALSE),AND(L51&lt;4,L51&gt;0)),FALSE,TRUE)</f>
        <v>0</v>
      </c>
      <c r="Z51" s="61">
        <f>IF(R51="ANTICIPO",1,"")</f>
      </c>
      <c r="AA51" s="227" t="b">
        <f>AND(N51,Y51=FALSE,L51&lt;$L$6,L51&lt;M51)</f>
        <v>0</v>
      </c>
      <c r="AB51" s="228">
        <f>IF(AA51,1,"")</f>
      </c>
      <c r="AC51" s="229" t="b">
        <f>AND(J51,Y51=FALSE,L51&lt;M51-1)</f>
        <v>0</v>
      </c>
      <c r="AD51" s="169">
        <f>IF(AC51,"NON CONSENTITO","")</f>
      </c>
      <c r="AE51" s="118">
        <f>IF(AND(N51,Y51=FALSE,L51=$L$6,$T$6=1),K51,"")</f>
      </c>
    </row>
    <row r="52" spans="1:31" ht="24" customHeight="1" thickBot="1">
      <c r="A52" s="300"/>
      <c r="B52" s="51" t="s">
        <v>68</v>
      </c>
      <c r="C52" s="116"/>
      <c r="D52" s="116"/>
      <c r="E52" s="117"/>
      <c r="F52" s="116"/>
      <c r="G52" s="221">
        <v>6</v>
      </c>
      <c r="H52" s="210">
        <f>IF(J52,"v   ","")</f>
      </c>
      <c r="I52" s="241"/>
      <c r="J52" s="3" t="b">
        <f>IF($G$40=2,TRUE,FALSE)</f>
        <v>0</v>
      </c>
      <c r="K52" s="43">
        <f>IF(J52=TRUE,G52,"")</f>
      </c>
      <c r="L52" s="242"/>
      <c r="M52" s="64">
        <v>3</v>
      </c>
      <c r="N52" s="50" t="b">
        <v>0</v>
      </c>
      <c r="O52" s="27">
        <f>IF(L52=1,IF(K52="",0,K52),0)</f>
        <v>0</v>
      </c>
      <c r="P52" s="28">
        <f>IF(L52=2,IF(K52="",0,K52),0)</f>
        <v>0</v>
      </c>
      <c r="Q52" s="29">
        <f>IF(L52=3,IF(K52="",0,K52),0)</f>
        <v>0</v>
      </c>
      <c r="R52" s="222">
        <f>IF(V52,"SCEGLIERE!",IF(OR(Y52,X52,W52),"ANNO ?",IF(T52&lt;&gt;"","ANTICIPO","")))</f>
      </c>
      <c r="S52" s="168"/>
      <c r="T52" s="61">
        <f>IF(AND(W52=FALSE,Y52=FALSE,M52-L52=1,J52,N52=FALSE),K52,"")</f>
      </c>
      <c r="U52" s="61"/>
      <c r="V52" s="61" t="b">
        <f>IF(AND(N52,J52=FALSE),TRUE,FALSE)</f>
        <v>0</v>
      </c>
      <c r="W52" s="61" t="b">
        <f>IF(AND(J52,N52=FALSE,L52&lt;$L$6),TRUE,FALSE)</f>
        <v>0</v>
      </c>
      <c r="X52" s="61" t="b">
        <f>IF(AND(N52,L52&gt;$L$6-$T$6+1),TRUE,FALSE)</f>
        <v>0</v>
      </c>
      <c r="Y52" s="226" t="b">
        <f>IF(OR(AND(J52=FALSE,N52=FALSE),AND(L52&lt;4,L52&gt;0)),FALSE,TRUE)</f>
        <v>0</v>
      </c>
      <c r="Z52" s="61">
        <f>IF(R52="ANTICIPO",1,"")</f>
      </c>
      <c r="AA52" s="227" t="b">
        <f>AND(N52,Y52=FALSE,L52&lt;$L$6,L52&lt;M52)</f>
        <v>0</v>
      </c>
      <c r="AB52" s="228">
        <f>IF(AA52,1,"")</f>
      </c>
      <c r="AC52" s="229" t="b">
        <f>AND(J52,Y52=FALSE,L52&lt;M52-1)</f>
        <v>0</v>
      </c>
      <c r="AD52" s="169">
        <f>IF(AC52,"NON CONSENTITO","")</f>
      </c>
      <c r="AE52" s="118">
        <f>IF(AND(N52,Y52=FALSE,L52=$L$6,$T$6=1),K52,"")</f>
      </c>
    </row>
    <row r="53" spans="1:31" ht="24.75" customHeight="1">
      <c r="A53" s="300"/>
      <c r="B53" s="147"/>
      <c r="C53" s="147"/>
      <c r="D53" s="147"/>
      <c r="E53" s="147"/>
      <c r="F53" s="14"/>
      <c r="G53" s="14"/>
      <c r="H53" s="14"/>
      <c r="I53" s="122"/>
      <c r="J53" s="3"/>
      <c r="K53" s="118"/>
      <c r="L53" s="118"/>
      <c r="M53" s="49"/>
      <c r="N53" s="50"/>
      <c r="O53" s="25"/>
      <c r="P53" s="25"/>
      <c r="Q53" s="25"/>
      <c r="S53" s="119"/>
      <c r="T53" s="73"/>
      <c r="U53" s="73"/>
      <c r="V53" s="73"/>
      <c r="W53" s="73"/>
      <c r="X53" s="73"/>
      <c r="Z53" s="73"/>
      <c r="AA53" s="38"/>
      <c r="AB53" s="119"/>
      <c r="AD53" s="113"/>
      <c r="AE53" s="88"/>
    </row>
    <row r="54" spans="1:31" s="131" customFormat="1" ht="24.75" customHeight="1">
      <c r="A54" s="300"/>
      <c r="B54" s="211" t="s">
        <v>71</v>
      </c>
      <c r="C54" s="258"/>
      <c r="D54" s="240"/>
      <c r="H54" s="141"/>
      <c r="I54" s="212"/>
      <c r="J54" s="187"/>
      <c r="K54" s="47"/>
      <c r="L54" s="143"/>
      <c r="M54" s="143"/>
      <c r="N54" s="193"/>
      <c r="O54" s="31"/>
      <c r="P54" s="31"/>
      <c r="Q54" s="31"/>
      <c r="R54" s="134"/>
      <c r="S54" s="135"/>
      <c r="T54" s="136"/>
      <c r="U54" s="136"/>
      <c r="V54" s="136"/>
      <c r="W54" s="136"/>
      <c r="X54" s="136"/>
      <c r="Y54" s="137"/>
      <c r="Z54" s="138"/>
      <c r="AA54" s="144"/>
      <c r="AB54" s="135"/>
      <c r="AC54" s="139"/>
      <c r="AD54" s="140"/>
      <c r="AE54" s="141"/>
    </row>
    <row r="55" spans="1:30" ht="9.75" customHeight="1" thickBot="1">
      <c r="A55" s="300"/>
      <c r="B55" s="57"/>
      <c r="J55" s="185"/>
      <c r="K55" s="45"/>
      <c r="L55" s="130"/>
      <c r="M55" s="49"/>
      <c r="N55" s="4"/>
      <c r="O55" s="28"/>
      <c r="P55" s="28"/>
      <c r="Q55" s="28"/>
      <c r="S55" s="119"/>
      <c r="T55" s="98"/>
      <c r="U55" s="98"/>
      <c r="V55" s="98"/>
      <c r="W55" s="98"/>
      <c r="X55" s="98"/>
      <c r="Y55" s="120"/>
      <c r="AB55" s="119"/>
      <c r="AD55" s="113"/>
    </row>
    <row r="56" spans="1:31" ht="24" customHeight="1">
      <c r="A56" s="300"/>
      <c r="B56" s="51" t="s">
        <v>110</v>
      </c>
      <c r="C56" s="116"/>
      <c r="D56" s="116"/>
      <c r="E56" s="117"/>
      <c r="F56" s="116"/>
      <c r="G56" s="221">
        <v>12</v>
      </c>
      <c r="H56" s="210">
        <f>IF(J56,"v   ","")</f>
      </c>
      <c r="I56" s="241"/>
      <c r="J56" s="3" t="b">
        <f>IF($G$40=3,TRUE,FALSE)</f>
        <v>0</v>
      </c>
      <c r="K56" s="43">
        <f>IF(J56=TRUE,G56,"")</f>
      </c>
      <c r="L56" s="242"/>
      <c r="M56" s="64">
        <v>3</v>
      </c>
      <c r="N56" s="50" t="b">
        <v>0</v>
      </c>
      <c r="O56" s="201">
        <f>IF(L56=1,IF(K56="",0,K56),0)</f>
        <v>0</v>
      </c>
      <c r="P56" s="202">
        <f>IF(L56=2,IF(K56="",0,K56),0)</f>
        <v>0</v>
      </c>
      <c r="Q56" s="203">
        <f>IF(L56=3,IF(K56="",0,K56),0)</f>
        <v>0</v>
      </c>
      <c r="R56" s="222">
        <f>IF(AND(J56=TRUE,$J$88=FALSE),"PROPEDEUTICITÀ?",IF(V56,"SCEGLIERE!",IF(OR(Y56,X56,W56),"ANNO ?",IF(T56&lt;&gt;"","ANTICIPO",""))))</f>
      </c>
      <c r="S56" s="168"/>
      <c r="T56" s="61">
        <f>IF(AND(W56=FALSE,Y56=FALSE,M56-L56=1,J56,N56=FALSE),K56,"")</f>
      </c>
      <c r="U56" s="61"/>
      <c r="V56" s="61" t="b">
        <f>IF(AND(N56,J56=FALSE),TRUE,FALSE)</f>
        <v>0</v>
      </c>
      <c r="W56" s="61" t="b">
        <f>IF(AND(J56,N56=FALSE,L56&lt;$L$6),TRUE,FALSE)</f>
        <v>0</v>
      </c>
      <c r="X56" s="61" t="b">
        <f>IF(AND(N56,L56&gt;$L$6-$T$6+1),TRUE,FALSE)</f>
        <v>0</v>
      </c>
      <c r="Y56" s="226" t="b">
        <f>IF(OR(AND(J56=FALSE,N56=FALSE),AND(L56&lt;4,L56&gt;0)),FALSE,TRUE)</f>
        <v>0</v>
      </c>
      <c r="Z56" s="61">
        <f>IF(R56="ANTICIPO",1,"")</f>
      </c>
      <c r="AA56" s="227" t="b">
        <f>AND(N56,Y56=FALSE,L56&lt;$L$6,L56&lt;M56)</f>
        <v>0</v>
      </c>
      <c r="AB56" s="228">
        <f>IF(AA56,1,"")</f>
      </c>
      <c r="AC56" s="229" t="b">
        <f>AND(J56,Y56=FALSE,L56&lt;M56-1)</f>
        <v>0</v>
      </c>
      <c r="AD56" s="169">
        <f>IF(AC56,"NON CONSENTITO","")</f>
      </c>
      <c r="AE56" s="118">
        <f>IF(AND(N56,Y56=FALSE,L56=$L$6,$T$6=1),K56,"")</f>
      </c>
    </row>
    <row r="57" spans="1:31" ht="24" customHeight="1">
      <c r="A57" s="300"/>
      <c r="B57" s="51" t="s">
        <v>68</v>
      </c>
      <c r="C57" s="116"/>
      <c r="D57" s="116"/>
      <c r="E57" s="117"/>
      <c r="F57" s="116"/>
      <c r="G57" s="221">
        <v>6</v>
      </c>
      <c r="H57" s="210">
        <f>IF(J57,"v   ","")</f>
      </c>
      <c r="I57" s="241"/>
      <c r="J57" s="3" t="b">
        <f>IF($G$40=3,TRUE,FALSE)</f>
        <v>0</v>
      </c>
      <c r="K57" s="43">
        <f>IF(J57=TRUE,G57,"")</f>
      </c>
      <c r="L57" s="242"/>
      <c r="M57" s="64">
        <v>3</v>
      </c>
      <c r="N57" s="50" t="b">
        <v>0</v>
      </c>
      <c r="O57" s="24">
        <f>IF(L57=1,IF(K57="",0,K57),0)</f>
        <v>0</v>
      </c>
      <c r="P57" s="25">
        <f>IF(L57=2,IF(K57="",0,K57),0)</f>
        <v>0</v>
      </c>
      <c r="Q57" s="26">
        <f>IF(L57=3,IF(K57="",0,K57),0)</f>
        <v>0</v>
      </c>
      <c r="R57" s="222">
        <f>IF(V57,"SCEGLIERE!",IF(OR(Y57,X57,W57),"ANNO ?",IF(T57&lt;&gt;"","ANTICIPO","")))</f>
      </c>
      <c r="S57" s="168"/>
      <c r="T57" s="61">
        <f>IF(AND(W57=FALSE,Y57=FALSE,M57-L57=1,J57,N57=FALSE),K57,"")</f>
      </c>
      <c r="U57" s="61"/>
      <c r="V57" s="61" t="b">
        <f>IF(AND(N57,J57=FALSE),TRUE,FALSE)</f>
        <v>0</v>
      </c>
      <c r="W57" s="61" t="b">
        <f>IF(AND(J57,N57=FALSE,L57&lt;$L$6),TRUE,FALSE)</f>
        <v>0</v>
      </c>
      <c r="X57" s="61" t="b">
        <f>IF(AND(N57,L57&gt;$L$6-$T$6+1),TRUE,FALSE)</f>
        <v>0</v>
      </c>
      <c r="Y57" s="226" t="b">
        <f>IF(OR(AND(J57=FALSE,N57=FALSE),AND(L57&lt;4,L57&gt;0)),FALSE,TRUE)</f>
        <v>0</v>
      </c>
      <c r="Z57" s="61">
        <f>IF(R57="ANTICIPO",1,"")</f>
      </c>
      <c r="AA57" s="227" t="b">
        <f>AND(N57,Y57=FALSE,L57&lt;$L$6,L57&lt;M57)</f>
        <v>0</v>
      </c>
      <c r="AB57" s="228">
        <f>IF(AA57,1,"")</f>
      </c>
      <c r="AC57" s="229" t="b">
        <f>AND(J57,Y57=FALSE,L57&lt;M57-1)</f>
        <v>0</v>
      </c>
      <c r="AD57" s="169">
        <f>IF(AC57,"NON CONSENTITO","")</f>
      </c>
      <c r="AE57" s="118">
        <f>IF(AND(N57,Y57=FALSE,L57=$L$6,$T$6=1),K57,"")</f>
      </c>
    </row>
    <row r="58" spans="1:31" ht="24" customHeight="1" thickBot="1">
      <c r="A58" s="300"/>
      <c r="B58" s="51" t="s">
        <v>81</v>
      </c>
      <c r="C58" s="116"/>
      <c r="D58" s="116"/>
      <c r="E58" s="117"/>
      <c r="F58" s="116"/>
      <c r="G58" s="221">
        <v>6</v>
      </c>
      <c r="H58" s="210">
        <f>IF(J58,"v   ","")</f>
      </c>
      <c r="I58" s="241"/>
      <c r="J58" s="3" t="b">
        <f>IF($G$40=3,TRUE,FALSE)</f>
        <v>0</v>
      </c>
      <c r="K58" s="43">
        <f>IF(J58=TRUE,G58,"")</f>
      </c>
      <c r="L58" s="242"/>
      <c r="M58" s="64">
        <v>3</v>
      </c>
      <c r="N58" s="50" t="b">
        <v>0</v>
      </c>
      <c r="O58" s="27">
        <f>IF(L58=1,IF(K58="",0,K58),0)</f>
        <v>0</v>
      </c>
      <c r="P58" s="28">
        <f>IF(L58=2,IF(K58="",0,K58),0)</f>
        <v>0</v>
      </c>
      <c r="Q58" s="29">
        <f>IF(L58=3,IF(K58="",0,K58),0)</f>
        <v>0</v>
      </c>
      <c r="R58" s="222">
        <f>IF(V58,"SCEGLIERE!",IF(OR(Y58,X58,W58),"ANNO ?",IF(T58&lt;&gt;"","ANTICIPO","")))</f>
      </c>
      <c r="S58" s="168"/>
      <c r="T58" s="61">
        <f>IF(AND(W58=FALSE,Y58=FALSE,M58-L58=1,J58,N58=FALSE),K58,"")</f>
      </c>
      <c r="U58" s="61"/>
      <c r="V58" s="61" t="b">
        <f>IF(AND(N58,J58=FALSE),TRUE,FALSE)</f>
        <v>0</v>
      </c>
      <c r="W58" s="61" t="b">
        <f>IF(AND(J58,N58=FALSE,L58&lt;$L$6),TRUE,FALSE)</f>
        <v>0</v>
      </c>
      <c r="X58" s="61" t="b">
        <f>IF(AND(N58,L58&gt;$L$6-$T$6+1),TRUE,FALSE)</f>
        <v>0</v>
      </c>
      <c r="Y58" s="226" t="b">
        <f>IF(OR(AND(J58=FALSE,N58=FALSE),AND(L58&lt;4,L58&gt;0)),FALSE,TRUE)</f>
        <v>0</v>
      </c>
      <c r="Z58" s="61">
        <f>IF(R58="ANTICIPO",1,"")</f>
      </c>
      <c r="AA58" s="227" t="b">
        <f>AND(N58,Y58=FALSE,L58&lt;$L$6,L58&lt;M58)</f>
        <v>0</v>
      </c>
      <c r="AB58" s="228">
        <f>IF(AA58,1,"")</f>
      </c>
      <c r="AC58" s="229" t="b">
        <f>AND(J58,Y58=FALSE,L58&lt;M58-1)</f>
        <v>0</v>
      </c>
      <c r="AD58" s="169">
        <f>IF(AC58,"NON CONSENTITO","")</f>
      </c>
      <c r="AE58" s="118">
        <f>IF(AND(N58,Y58=FALSE,L58=$L$6,$T$6=1),K58,"")</f>
      </c>
    </row>
    <row r="59" spans="1:31" ht="24.75" customHeight="1">
      <c r="A59" s="300"/>
      <c r="B59" s="147"/>
      <c r="C59" s="147"/>
      <c r="D59" s="147"/>
      <c r="E59" s="147"/>
      <c r="F59" s="14"/>
      <c r="G59" s="14"/>
      <c r="H59" s="14"/>
      <c r="I59" s="122"/>
      <c r="J59" s="3"/>
      <c r="K59" s="118"/>
      <c r="L59" s="118"/>
      <c r="M59" s="49"/>
      <c r="N59" s="50"/>
      <c r="O59" s="25"/>
      <c r="P59" s="25"/>
      <c r="Q59" s="25"/>
      <c r="S59" s="119"/>
      <c r="T59" s="73"/>
      <c r="U59" s="73"/>
      <c r="V59" s="73"/>
      <c r="W59" s="73"/>
      <c r="X59" s="73"/>
      <c r="Z59" s="73"/>
      <c r="AA59" s="38"/>
      <c r="AB59" s="119"/>
      <c r="AD59" s="213"/>
      <c r="AE59" s="88"/>
    </row>
    <row r="60" spans="1:31" s="131" customFormat="1" ht="24.75" customHeight="1">
      <c r="A60" s="300"/>
      <c r="B60" s="211" t="s">
        <v>72</v>
      </c>
      <c r="C60" s="258"/>
      <c r="D60" s="240"/>
      <c r="H60" s="141"/>
      <c r="I60" s="212"/>
      <c r="J60" s="187"/>
      <c r="K60" s="47"/>
      <c r="L60" s="143"/>
      <c r="M60" s="143"/>
      <c r="N60" s="193"/>
      <c r="O60" s="31"/>
      <c r="P60" s="31"/>
      <c r="Q60" s="31"/>
      <c r="R60" s="134"/>
      <c r="S60" s="135"/>
      <c r="T60" s="136"/>
      <c r="U60" s="136"/>
      <c r="V60" s="136"/>
      <c r="W60" s="136"/>
      <c r="X60" s="136"/>
      <c r="Y60" s="137"/>
      <c r="Z60" s="138"/>
      <c r="AA60" s="144"/>
      <c r="AB60" s="135"/>
      <c r="AC60" s="139"/>
      <c r="AD60" s="213"/>
      <c r="AE60" s="212"/>
    </row>
    <row r="61" spans="1:31" ht="9.75" customHeight="1" thickBot="1">
      <c r="A61" s="300"/>
      <c r="B61" s="57"/>
      <c r="J61" s="185"/>
      <c r="K61" s="45"/>
      <c r="L61" s="130"/>
      <c r="M61" s="49"/>
      <c r="N61" s="4"/>
      <c r="O61" s="28"/>
      <c r="P61" s="28"/>
      <c r="Q61" s="28"/>
      <c r="S61" s="119"/>
      <c r="T61" s="98"/>
      <c r="U61" s="98"/>
      <c r="V61" s="98"/>
      <c r="W61" s="98"/>
      <c r="X61" s="98"/>
      <c r="Y61" s="120"/>
      <c r="AB61" s="119"/>
      <c r="AD61" s="213"/>
      <c r="AE61" s="88"/>
    </row>
    <row r="62" spans="1:31" ht="24" customHeight="1">
      <c r="A62" s="300"/>
      <c r="B62" s="51" t="s">
        <v>67</v>
      </c>
      <c r="C62" s="116"/>
      <c r="D62" s="116"/>
      <c r="E62" s="117"/>
      <c r="F62" s="116"/>
      <c r="G62" s="221">
        <v>12</v>
      </c>
      <c r="H62" s="210">
        <f>IF(J62,"v   ","")</f>
      </c>
      <c r="I62" s="241"/>
      <c r="J62" s="3" t="b">
        <f>IF($G$40=4,TRUE,FALSE)</f>
        <v>0</v>
      </c>
      <c r="K62" s="43">
        <f>IF(J62=TRUE,G62,"")</f>
      </c>
      <c r="L62" s="242"/>
      <c r="M62" s="64">
        <v>3</v>
      </c>
      <c r="N62" s="50" t="b">
        <v>0</v>
      </c>
      <c r="O62" s="201">
        <f>IF(L62=1,IF(K62="",0,K62),0)</f>
        <v>0</v>
      </c>
      <c r="P62" s="202">
        <f>IF(L62=2,IF(K62="",0,K62),0)</f>
        <v>0</v>
      </c>
      <c r="Q62" s="203">
        <f>IF(L62=3,IF(K62="",0,K62),0)</f>
        <v>0</v>
      </c>
      <c r="R62" s="222">
        <f>IF(V62,"SCEGLIERE!",IF(OR(Y62,X62,W62),"ANNO ?",IF(T62&lt;&gt;"","ANTICIPO","")))</f>
      </c>
      <c r="S62" s="168"/>
      <c r="T62" s="61">
        <f>IF(AND(W62=FALSE,Y62=FALSE,M62-L62=1,J62,N62=FALSE),K62,"")</f>
      </c>
      <c r="U62" s="61"/>
      <c r="V62" s="61" t="b">
        <f>IF(AND(N62,J62=FALSE),TRUE,FALSE)</f>
        <v>0</v>
      </c>
      <c r="W62" s="61" t="b">
        <f>IF(AND(J62,N62=FALSE,L62&lt;$L$6),TRUE,FALSE)</f>
        <v>0</v>
      </c>
      <c r="X62" s="61" t="b">
        <f>IF(AND(N62,L62&gt;$L$6-$T$6+1),TRUE,FALSE)</f>
        <v>0</v>
      </c>
      <c r="Y62" s="226" t="b">
        <f>IF(OR(AND(J62=FALSE,N62=FALSE),AND(L62&lt;4,L62&gt;0)),FALSE,TRUE)</f>
        <v>0</v>
      </c>
      <c r="Z62" s="61">
        <f>IF(R62="ANTICIPO",1,"")</f>
      </c>
      <c r="AA62" s="227" t="b">
        <f>AND(N62,Y62=FALSE,L62&lt;$L$6,L62&lt;M62)</f>
        <v>0</v>
      </c>
      <c r="AB62" s="228">
        <f>IF(AA62,1,"")</f>
      </c>
      <c r="AC62" s="229" t="b">
        <f>AND(J62,Y62=FALSE,L62&lt;M62-1)</f>
        <v>0</v>
      </c>
      <c r="AD62" s="169">
        <f>IF(AC62,"NON CONSENTITO","")</f>
      </c>
      <c r="AE62" s="118">
        <f>IF(AND(N62,Y62=FALSE,L62=$L$6,$T$6=1),K62,"")</f>
      </c>
    </row>
    <row r="63" spans="1:31" ht="24" customHeight="1">
      <c r="A63" s="300"/>
      <c r="B63" s="51" t="s">
        <v>73</v>
      </c>
      <c r="C63" s="116"/>
      <c r="D63" s="116"/>
      <c r="E63" s="117"/>
      <c r="F63" s="116"/>
      <c r="G63" s="221">
        <v>6</v>
      </c>
      <c r="H63" s="210">
        <f>IF(J63,"v   ","")</f>
      </c>
      <c r="I63" s="241"/>
      <c r="J63" s="3" t="b">
        <f>IF($G$40=4,TRUE,FALSE)</f>
        <v>0</v>
      </c>
      <c r="K63" s="43">
        <f>IF(J63=TRUE,G63,"")</f>
      </c>
      <c r="L63" s="242"/>
      <c r="M63" s="64">
        <v>3</v>
      </c>
      <c r="N63" s="50" t="b">
        <v>0</v>
      </c>
      <c r="O63" s="24">
        <f>IF(L63=1,IF(K63="",0,K63),0)</f>
        <v>0</v>
      </c>
      <c r="P63" s="25">
        <f>IF(L63=2,IF(K63="",0,K63),0)</f>
        <v>0</v>
      </c>
      <c r="Q63" s="26">
        <f>IF(L63=3,IF(K63="",0,K63),0)</f>
        <v>0</v>
      </c>
      <c r="R63" s="222">
        <f>IF(V63,"SCEGLIERE!",IF(OR(Y63,X63,W63),"ANNO ?",IF(T63&lt;&gt;"","ANTICIPO","")))</f>
      </c>
      <c r="S63" s="168"/>
      <c r="T63" s="61">
        <f>IF(AND(W63=FALSE,Y63=FALSE,M63-L63=1,J63,N63=FALSE),K63,"")</f>
      </c>
      <c r="U63" s="61"/>
      <c r="V63" s="61" t="b">
        <f>IF(AND(N63,J63=FALSE),TRUE,FALSE)</f>
        <v>0</v>
      </c>
      <c r="W63" s="61" t="b">
        <f>IF(AND(J63,N63=FALSE,L63&lt;$L$6),TRUE,FALSE)</f>
        <v>0</v>
      </c>
      <c r="X63" s="61" t="b">
        <f>IF(AND(N63,L63&gt;$L$6-$T$6+1),TRUE,FALSE)</f>
        <v>0</v>
      </c>
      <c r="Y63" s="226" t="b">
        <f>IF(OR(AND(J63=FALSE,N63=FALSE),AND(L63&lt;4,L63&gt;0)),FALSE,TRUE)</f>
        <v>0</v>
      </c>
      <c r="Z63" s="61">
        <f>IF(R63="ANTICIPO",1,"")</f>
      </c>
      <c r="AA63" s="227" t="b">
        <f>AND(N63,Y63=FALSE,L63&lt;$L$6,L63&lt;M63)</f>
        <v>0</v>
      </c>
      <c r="AB63" s="228">
        <f>IF(AA63,1,"")</f>
      </c>
      <c r="AC63" s="229" t="b">
        <f>AND(J63,Y63=FALSE,L63&lt;M63-1)</f>
        <v>0</v>
      </c>
      <c r="AD63" s="169">
        <f>IF(AC63,"NON CONSENTITO","")</f>
      </c>
      <c r="AE63" s="118">
        <f>IF(AND(N63,Y63=FALSE,L63=$L$6,$T$6=1),K63,"")</f>
      </c>
    </row>
    <row r="64" spans="1:31" ht="24" customHeight="1" thickBot="1">
      <c r="A64" s="300"/>
      <c r="B64" s="51" t="s">
        <v>74</v>
      </c>
      <c r="C64" s="116"/>
      <c r="D64" s="116"/>
      <c r="E64" s="117"/>
      <c r="F64" s="116"/>
      <c r="G64" s="221">
        <v>6</v>
      </c>
      <c r="H64" s="210">
        <f>IF(J64,"v   ","")</f>
      </c>
      <c r="I64" s="241"/>
      <c r="J64" s="3" t="b">
        <f>IF($G$40=4,TRUE,FALSE)</f>
        <v>0</v>
      </c>
      <c r="K64" s="43">
        <f>IF(J64=TRUE,G64,"")</f>
      </c>
      <c r="L64" s="242"/>
      <c r="M64" s="64">
        <v>3</v>
      </c>
      <c r="N64" s="50" t="b">
        <v>0</v>
      </c>
      <c r="O64" s="27">
        <f>IF(L64=1,IF(K64="",0,K64),0)</f>
        <v>0</v>
      </c>
      <c r="P64" s="28">
        <f>IF(L64=2,IF(K64="",0,K64),0)</f>
        <v>0</v>
      </c>
      <c r="Q64" s="29">
        <f>IF(L64=3,IF(K64="",0,K64),0)</f>
        <v>0</v>
      </c>
      <c r="R64" s="222">
        <f>IF(V64,"SCEGLIERE!",IF(OR(Y64,X64,W64),"ANNO ?",IF(T64&lt;&gt;"","ANTICIPO","")))</f>
      </c>
      <c r="S64" s="168"/>
      <c r="T64" s="61">
        <f>IF(AND(W64=FALSE,Y64=FALSE,M64-L64=1,J64,N64=FALSE),K64,"")</f>
      </c>
      <c r="U64" s="61"/>
      <c r="V64" s="61" t="b">
        <f>IF(AND(N64,J64=FALSE),TRUE,FALSE)</f>
        <v>0</v>
      </c>
      <c r="W64" s="61" t="b">
        <f>IF(AND(J64,N64=FALSE,L64&lt;$L$6),TRUE,FALSE)</f>
        <v>0</v>
      </c>
      <c r="X64" s="61" t="b">
        <f>IF(AND(N64,L64&gt;$L$6-$T$6+1),TRUE,FALSE)</f>
        <v>0</v>
      </c>
      <c r="Y64" s="226" t="b">
        <f>IF(OR(AND(J64=FALSE,N64=FALSE),AND(L64&lt;4,L64&gt;0)),FALSE,TRUE)</f>
        <v>0</v>
      </c>
      <c r="Z64" s="61">
        <f>IF(R64="ANTICIPO",1,"")</f>
      </c>
      <c r="AA64" s="227" t="b">
        <f>AND(N64,Y64=FALSE,L64&lt;$L$6,L64&lt;M64)</f>
        <v>0</v>
      </c>
      <c r="AB64" s="228">
        <f>IF(AA64,1,"")</f>
      </c>
      <c r="AC64" s="229" t="b">
        <f>AND(J64,Y64=FALSE,L64&lt;M64-1)</f>
        <v>0</v>
      </c>
      <c r="AD64" s="169">
        <f>IF(AC64,"NON CONSENTITO","")</f>
      </c>
      <c r="AE64" s="118">
        <f>IF(AND(N64,Y64=FALSE,L64=$L$6,$T$6=1),K64,"")</f>
      </c>
    </row>
    <row r="65" spans="1:31" ht="24.75" customHeight="1">
      <c r="A65" s="300"/>
      <c r="B65" s="147"/>
      <c r="C65" s="147"/>
      <c r="D65" s="147"/>
      <c r="E65" s="147"/>
      <c r="F65" s="14"/>
      <c r="G65" s="14"/>
      <c r="H65" s="14"/>
      <c r="I65" s="122"/>
      <c r="J65" s="3"/>
      <c r="K65" s="118"/>
      <c r="L65" s="118"/>
      <c r="M65" s="49"/>
      <c r="N65" s="50"/>
      <c r="O65" s="25"/>
      <c r="P65" s="25"/>
      <c r="Q65" s="25"/>
      <c r="S65" s="119"/>
      <c r="T65" s="73"/>
      <c r="U65" s="73"/>
      <c r="V65" s="73"/>
      <c r="W65" s="73"/>
      <c r="X65" s="73"/>
      <c r="Z65" s="73"/>
      <c r="AA65" s="38"/>
      <c r="AB65" s="119"/>
      <c r="AD65" s="213"/>
      <c r="AE65" s="88"/>
    </row>
    <row r="66" spans="1:31" s="131" customFormat="1" ht="24.75" customHeight="1">
      <c r="A66" s="300"/>
      <c r="B66" s="211" t="s">
        <v>109</v>
      </c>
      <c r="C66" s="258"/>
      <c r="D66" s="240"/>
      <c r="H66" s="141"/>
      <c r="I66" s="212"/>
      <c r="J66" s="187"/>
      <c r="K66" s="47"/>
      <c r="L66" s="143"/>
      <c r="M66" s="143"/>
      <c r="N66" s="193"/>
      <c r="O66" s="31"/>
      <c r="P66" s="31"/>
      <c r="Q66" s="31"/>
      <c r="R66" s="134"/>
      <c r="S66" s="135"/>
      <c r="T66" s="136"/>
      <c r="U66" s="136"/>
      <c r="V66" s="136"/>
      <c r="W66" s="136"/>
      <c r="X66" s="136"/>
      <c r="Y66" s="137"/>
      <c r="Z66" s="138"/>
      <c r="AA66" s="144"/>
      <c r="AB66" s="135"/>
      <c r="AC66" s="139"/>
      <c r="AD66" s="213"/>
      <c r="AE66" s="212"/>
    </row>
    <row r="67" spans="1:31" ht="9.75" customHeight="1" thickBot="1">
      <c r="A67" s="300"/>
      <c r="B67" s="57"/>
      <c r="J67" s="185"/>
      <c r="K67" s="45"/>
      <c r="L67" s="130"/>
      <c r="M67" s="49"/>
      <c r="N67" s="4"/>
      <c r="O67" s="28"/>
      <c r="P67" s="28"/>
      <c r="Q67" s="28"/>
      <c r="S67" s="119"/>
      <c r="T67" s="98"/>
      <c r="U67" s="98"/>
      <c r="V67" s="98"/>
      <c r="W67" s="98"/>
      <c r="X67" s="98"/>
      <c r="Y67" s="120"/>
      <c r="AB67" s="119"/>
      <c r="AD67" s="213"/>
      <c r="AE67" s="88"/>
    </row>
    <row r="68" spans="1:31" ht="24" customHeight="1">
      <c r="A68" s="300"/>
      <c r="B68" s="51" t="s">
        <v>111</v>
      </c>
      <c r="C68" s="116"/>
      <c r="D68" s="116"/>
      <c r="E68" s="117"/>
      <c r="F68" s="116"/>
      <c r="G68" s="221">
        <v>12</v>
      </c>
      <c r="H68" s="210">
        <f>IF(J68,"v   ","")</f>
      </c>
      <c r="I68" s="241"/>
      <c r="J68" s="3" t="b">
        <f>IF($G$40=5,TRUE,FALSE)</f>
        <v>0</v>
      </c>
      <c r="K68" s="43">
        <f>IF(J68=TRUE,G68,"")</f>
      </c>
      <c r="L68" s="242"/>
      <c r="M68" s="64">
        <v>3</v>
      </c>
      <c r="N68" s="50" t="b">
        <v>0</v>
      </c>
      <c r="O68" s="201">
        <f>IF(L68=1,IF(K68="",0,K68),0)</f>
        <v>0</v>
      </c>
      <c r="P68" s="202">
        <f>IF(L68=2,IF(K68="",0,K68),0)</f>
        <v>0</v>
      </c>
      <c r="Q68" s="203">
        <f>IF(L68=3,IF(K68="",0,K68),0)</f>
        <v>0</v>
      </c>
      <c r="R68" s="222">
        <f>IF(V68,"SCEGLIERE!",IF(OR(Y68,X68,W68),"ANNO ?",IF(T68&lt;&gt;"","ANTICIPO","")))</f>
      </c>
      <c r="S68" s="168"/>
      <c r="T68" s="61">
        <f>IF(AND(W68=FALSE,Y68=FALSE,M68-L68=1,J68,N68=FALSE),K68,"")</f>
      </c>
      <c r="U68" s="61"/>
      <c r="V68" s="61" t="b">
        <f>IF(AND(N68,J68=FALSE),TRUE,FALSE)</f>
        <v>0</v>
      </c>
      <c r="W68" s="61" t="b">
        <f>IF(AND(J68,N68=FALSE,L68&lt;$L$6),TRUE,FALSE)</f>
        <v>0</v>
      </c>
      <c r="X68" s="61" t="b">
        <f>IF(AND(N68,L68&gt;$L$6-$T$6+1),TRUE,FALSE)</f>
        <v>0</v>
      </c>
      <c r="Y68" s="226" t="b">
        <f>IF(OR(AND(J68=FALSE,N68=FALSE),AND(L68&lt;4,L68&gt;0)),FALSE,TRUE)</f>
        <v>0</v>
      </c>
      <c r="Z68" s="61">
        <f>IF(R68="ANTICIPO",1,"")</f>
      </c>
      <c r="AA68" s="227" t="b">
        <f>AND(N68,Y68=FALSE,L68&lt;$L$6,L68&lt;M68)</f>
        <v>0</v>
      </c>
      <c r="AB68" s="228">
        <f>IF(AA68,1,"")</f>
      </c>
      <c r="AC68" s="229" t="b">
        <f>AND(J68,Y68=FALSE,L68&lt;M68-1)</f>
        <v>0</v>
      </c>
      <c r="AD68" s="169">
        <f>IF(AC68,"NON CONSENTITO","")</f>
      </c>
      <c r="AE68" s="118">
        <f>IF(AND(N68,Y68=FALSE,L68=$L$6,$T$6=1),K68,"")</f>
      </c>
    </row>
    <row r="69" spans="1:31" ht="24" customHeight="1">
      <c r="A69" s="300"/>
      <c r="B69" s="51" t="s">
        <v>68</v>
      </c>
      <c r="C69" s="116"/>
      <c r="D69" s="116"/>
      <c r="E69" s="117"/>
      <c r="F69" s="116"/>
      <c r="G69" s="221">
        <v>6</v>
      </c>
      <c r="H69" s="210">
        <f>IF(J69,"v   ","")</f>
      </c>
      <c r="I69" s="241"/>
      <c r="J69" s="3" t="b">
        <f>IF($G$40=5,TRUE,FALSE)</f>
        <v>0</v>
      </c>
      <c r="K69" s="43">
        <f>IF(J69=TRUE,G69,"")</f>
      </c>
      <c r="L69" s="242"/>
      <c r="M69" s="64">
        <v>3</v>
      </c>
      <c r="N69" s="50" t="b">
        <v>0</v>
      </c>
      <c r="O69" s="24">
        <f>IF(L69=1,IF(K69="",0,K69),0)</f>
        <v>0</v>
      </c>
      <c r="P69" s="25">
        <f>IF(L69=2,IF(K69="",0,K69),0)</f>
        <v>0</v>
      </c>
      <c r="Q69" s="26">
        <f>IF(L69=3,IF(K69="",0,K69),0)</f>
        <v>0</v>
      </c>
      <c r="R69" s="222">
        <f>IF(V69,"SCEGLIERE!",IF(OR(Y69,X69,W69),"ANNO ?",IF(T69&lt;&gt;"","ANTICIPO","")))</f>
      </c>
      <c r="S69" s="168"/>
      <c r="T69" s="61">
        <f>IF(AND(W69=FALSE,Y69=FALSE,M69-L69=1,J69,N69=FALSE),K69,"")</f>
      </c>
      <c r="U69" s="61"/>
      <c r="V69" s="61" t="b">
        <f>IF(AND(N69,J69=FALSE),TRUE,FALSE)</f>
        <v>0</v>
      </c>
      <c r="W69" s="61" t="b">
        <f>IF(AND(J69,N69=FALSE,L69&lt;$L$6),TRUE,FALSE)</f>
        <v>0</v>
      </c>
      <c r="X69" s="61" t="b">
        <f>IF(AND(N69,L69&gt;$L$6-$T$6+1),TRUE,FALSE)</f>
        <v>0</v>
      </c>
      <c r="Y69" s="226" t="b">
        <f>IF(OR(AND(J69=FALSE,N69=FALSE),AND(L69&lt;4,L69&gt;0)),FALSE,TRUE)</f>
        <v>0</v>
      </c>
      <c r="Z69" s="61">
        <f>IF(R69="ANTICIPO",1,"")</f>
      </c>
      <c r="AA69" s="227" t="b">
        <f>AND(N69,Y69=FALSE,L69&lt;$L$6,L69&lt;M69)</f>
        <v>0</v>
      </c>
      <c r="AB69" s="228">
        <f>IF(AA69,1,"")</f>
      </c>
      <c r="AC69" s="229" t="b">
        <f>AND(J69,Y69=FALSE,L69&lt;M69-1)</f>
        <v>0</v>
      </c>
      <c r="AD69" s="169">
        <f>IF(AC69,"NON CONSENTITO","")</f>
      </c>
      <c r="AE69" s="118">
        <f>IF(AND(N69,Y69=FALSE,L69=$L$6,$T$6=1),K69,"")</f>
      </c>
    </row>
    <row r="70" spans="1:31" ht="24" customHeight="1" thickBot="1">
      <c r="A70" s="301"/>
      <c r="B70" s="51" t="s">
        <v>59</v>
      </c>
      <c r="C70" s="116"/>
      <c r="D70" s="116"/>
      <c r="E70" s="117"/>
      <c r="F70" s="116"/>
      <c r="G70" s="221">
        <v>6</v>
      </c>
      <c r="H70" s="210">
        <f>IF(J70,"v   ","")</f>
      </c>
      <c r="I70" s="241"/>
      <c r="J70" s="3" t="b">
        <f>IF($G$40=5,TRUE,FALSE)</f>
        <v>0</v>
      </c>
      <c r="K70" s="43">
        <f>IF(J70=TRUE,G70,"")</f>
      </c>
      <c r="L70" s="242"/>
      <c r="M70" s="64">
        <v>3</v>
      </c>
      <c r="N70" s="50" t="b">
        <v>0</v>
      </c>
      <c r="O70" s="27">
        <f>IF(L70=1,IF(K70="",0,K70),0)</f>
        <v>0</v>
      </c>
      <c r="P70" s="28">
        <f>IF(L70=2,IF(K70="",0,K70),0)</f>
        <v>0</v>
      </c>
      <c r="Q70" s="29">
        <f>IF(L70=3,IF(K70="",0,K70),0)</f>
        <v>0</v>
      </c>
      <c r="R70" s="222">
        <f>IF(V70,"SCEGLIERE!",IF(OR(Y70,X70,W70),"ANNO ?",IF(T70&lt;&gt;"","ANTICIPO","")))</f>
      </c>
      <c r="S70" s="168"/>
      <c r="T70" s="61">
        <f>IF(AND(W70=FALSE,Y70=FALSE,M70-L70=1,J70,N70=FALSE),K70,"")</f>
      </c>
      <c r="U70" s="61"/>
      <c r="V70" s="61" t="b">
        <f>IF(AND(N70,J70=FALSE),TRUE,FALSE)</f>
        <v>0</v>
      </c>
      <c r="W70" s="61" t="b">
        <f>IF(AND(J70,N70=FALSE,L70&lt;$L$6),TRUE,FALSE)</f>
        <v>0</v>
      </c>
      <c r="X70" s="61" t="b">
        <f>IF(AND(N70,L70&gt;$L$6-$T$6+1),TRUE,FALSE)</f>
        <v>0</v>
      </c>
      <c r="Y70" s="226" t="b">
        <f>IF(OR(AND(J70=FALSE,N70=FALSE),AND(L70&lt;4,L70&gt;0)),FALSE,TRUE)</f>
        <v>0</v>
      </c>
      <c r="Z70" s="61">
        <f>IF(R70="ANTICIPO",1,"")</f>
      </c>
      <c r="AA70" s="227" t="b">
        <f>AND(N70,Y70=FALSE,L70&lt;$L$6,L70&lt;M70)</f>
        <v>0</v>
      </c>
      <c r="AB70" s="228">
        <f>IF(AA70,1,"")</f>
      </c>
      <c r="AC70" s="229" t="b">
        <f>AND(J70,Y70=FALSE,L70&lt;M70-1)</f>
        <v>0</v>
      </c>
      <c r="AD70" s="169">
        <f>IF(AC70,"NON CONSENTITO","")</f>
      </c>
      <c r="AE70" s="118">
        <f>IF(AND(N70,Y70=FALSE,L70=$L$6,$T$6=1),K70,"")</f>
      </c>
    </row>
    <row r="71" spans="1:31" ht="12" customHeight="1">
      <c r="A71" s="146"/>
      <c r="B71" s="147"/>
      <c r="C71" s="147"/>
      <c r="D71" s="147"/>
      <c r="E71" s="147"/>
      <c r="F71" s="14"/>
      <c r="G71" s="14"/>
      <c r="H71" s="14"/>
      <c r="I71" s="122"/>
      <c r="J71" s="3"/>
      <c r="K71" s="118"/>
      <c r="L71" s="118"/>
      <c r="M71" s="49"/>
      <c r="N71" s="50"/>
      <c r="O71" s="25"/>
      <c r="P71" s="25"/>
      <c r="Q71" s="25"/>
      <c r="S71" s="119"/>
      <c r="T71" s="73"/>
      <c r="U71" s="73"/>
      <c r="V71" s="73"/>
      <c r="W71" s="73"/>
      <c r="X71" s="73"/>
      <c r="Z71" s="73"/>
      <c r="AA71" s="38"/>
      <c r="AB71" s="119"/>
      <c r="AD71" s="213"/>
      <c r="AE71" s="88"/>
    </row>
    <row r="72" spans="1:31" ht="15" customHeight="1">
      <c r="A72" s="263" t="s">
        <v>98</v>
      </c>
      <c r="B72" s="147"/>
      <c r="C72" s="147"/>
      <c r="D72" s="147"/>
      <c r="E72" s="147"/>
      <c r="F72" s="14"/>
      <c r="G72" s="14"/>
      <c r="H72" s="14"/>
      <c r="I72" s="264" t="s">
        <v>1</v>
      </c>
      <c r="J72" s="265"/>
      <c r="K72" s="210">
        <f>SUM(K44:K46)+SUM(K50:K52)+SUM(K56:K58)+SUM(K62:K64)+SUM(K68:K70)</f>
        <v>24</v>
      </c>
      <c r="L72" s="118"/>
      <c r="M72" s="270"/>
      <c r="N72" s="50"/>
      <c r="O72" s="271">
        <f>SUM(O44:O46)+SUM(O50:O52)+SUM(O56:O58)+SUM(O68:O70)</f>
        <v>0</v>
      </c>
      <c r="P72" s="272">
        <f>SUM(P44:P46)+SUM(P50:P52)+SUM(P56:P58)+SUM(P68:P70)</f>
        <v>0</v>
      </c>
      <c r="Q72" s="210">
        <f>SUM(Q44:Q46)+SUM(Q50:Q52)+SUM(Q56:Q58)+SUM(Q68:Q70)</f>
        <v>0</v>
      </c>
      <c r="R72" s="267" t="str">
        <f>IF(OR(V44:Y46,V50:Y52,V56:Y58,V68:Y70),"ANNI, SCEGLI o CFU ? O ALTRO ERRORE","")</f>
        <v>ANNI, SCEGLI o CFU ? O ALTRO ERRORE</v>
      </c>
      <c r="S72" s="168"/>
      <c r="T72" s="165"/>
      <c r="U72" s="165"/>
      <c r="V72" s="165"/>
      <c r="W72" s="165"/>
      <c r="X72" s="165"/>
      <c r="Y72" s="120"/>
      <c r="Z72" s="165"/>
      <c r="AA72" s="38"/>
      <c r="AB72" s="168"/>
      <c r="AC72" s="38"/>
      <c r="AD72" s="268">
        <f>IF(OR(AC50:AC52,AC56:AC58,AC44:AC46,AC68:AC70),"Ant. N.C.","")</f>
      </c>
      <c r="AE72" s="269">
        <f>SUM(AE44:AE46)+SUM(AE50:AE52)+SUM(AE56:AE58)+SUM(AE68:AE70)</f>
        <v>0</v>
      </c>
    </row>
    <row r="73" spans="1:30" ht="15" customHeight="1">
      <c r="A73" s="148" t="s">
        <v>82</v>
      </c>
      <c r="D73" s="100"/>
      <c r="I73" s="68"/>
      <c r="J73" s="190"/>
      <c r="K73" s="214"/>
      <c r="L73" s="14"/>
      <c r="M73" s="215"/>
      <c r="N73" s="4"/>
      <c r="O73" s="32"/>
      <c r="P73" s="32"/>
      <c r="Q73" s="32"/>
      <c r="R73" s="91"/>
      <c r="S73" s="216"/>
      <c r="T73" s="217"/>
      <c r="U73" s="217"/>
      <c r="V73" s="217"/>
      <c r="W73" s="217"/>
      <c r="X73" s="217"/>
      <c r="Y73" s="218"/>
      <c r="Z73" s="217"/>
      <c r="AA73" s="219"/>
      <c r="AB73" s="220"/>
      <c r="AC73" s="219"/>
      <c r="AD73" s="213"/>
    </row>
    <row r="74" spans="1:30" ht="15" customHeight="1">
      <c r="A74" s="148"/>
      <c r="D74" s="100"/>
      <c r="I74" s="68"/>
      <c r="J74" s="190"/>
      <c r="K74" s="214"/>
      <c r="L74" s="14"/>
      <c r="M74" s="215"/>
      <c r="N74" s="4"/>
      <c r="O74" s="32"/>
      <c r="P74" s="32"/>
      <c r="Q74" s="32"/>
      <c r="R74" s="91"/>
      <c r="S74" s="216"/>
      <c r="T74" s="217"/>
      <c r="U74" s="217"/>
      <c r="V74" s="217"/>
      <c r="W74" s="217"/>
      <c r="X74" s="217"/>
      <c r="Y74" s="218"/>
      <c r="Z74" s="217"/>
      <c r="AA74" s="219"/>
      <c r="AB74" s="220"/>
      <c r="AC74" s="219"/>
      <c r="AD74" s="213"/>
    </row>
    <row r="75" spans="1:30" ht="15" customHeight="1">
      <c r="A75" s="148"/>
      <c r="D75" s="100"/>
      <c r="I75" s="68"/>
      <c r="J75" s="190"/>
      <c r="K75" s="214"/>
      <c r="L75" s="14"/>
      <c r="M75" s="215"/>
      <c r="N75" s="4"/>
      <c r="O75" s="32"/>
      <c r="P75" s="32"/>
      <c r="Q75" s="32"/>
      <c r="R75" s="91"/>
      <c r="S75" s="216"/>
      <c r="T75" s="217"/>
      <c r="U75" s="217"/>
      <c r="V75" s="217"/>
      <c r="W75" s="217"/>
      <c r="X75" s="217"/>
      <c r="Y75" s="218"/>
      <c r="Z75" s="217"/>
      <c r="AA75" s="219"/>
      <c r="AB75" s="220"/>
      <c r="AC75" s="219"/>
      <c r="AD75" s="213"/>
    </row>
    <row r="76" spans="2:31" s="131" customFormat="1" ht="9" customHeight="1">
      <c r="B76" s="58"/>
      <c r="J76" s="186"/>
      <c r="K76" s="46"/>
      <c r="L76" s="132"/>
      <c r="M76" s="133"/>
      <c r="N76" s="192"/>
      <c r="O76" s="31"/>
      <c r="P76" s="31"/>
      <c r="Q76" s="31"/>
      <c r="R76" s="134"/>
      <c r="S76" s="135"/>
      <c r="T76" s="136"/>
      <c r="U76" s="136"/>
      <c r="V76" s="136"/>
      <c r="W76" s="136"/>
      <c r="X76" s="136"/>
      <c r="Y76" s="137"/>
      <c r="Z76" s="138"/>
      <c r="AA76" s="139"/>
      <c r="AB76" s="135"/>
      <c r="AC76" s="139"/>
      <c r="AD76" s="140"/>
      <c r="AE76" s="141"/>
    </row>
    <row r="77" spans="2:31" s="131" customFormat="1" ht="9" customHeight="1">
      <c r="B77" s="58"/>
      <c r="J77" s="186"/>
      <c r="K77" s="46"/>
      <c r="L77" s="132"/>
      <c r="M77" s="133"/>
      <c r="N77" s="192"/>
      <c r="O77" s="31"/>
      <c r="P77" s="31"/>
      <c r="Q77" s="31"/>
      <c r="R77" s="134"/>
      <c r="S77" s="135"/>
      <c r="T77" s="136"/>
      <c r="U77" s="136"/>
      <c r="V77" s="136"/>
      <c r="W77" s="136"/>
      <c r="X77" s="136"/>
      <c r="Y77" s="137"/>
      <c r="Z77" s="138"/>
      <c r="AA77" s="139"/>
      <c r="AB77" s="135"/>
      <c r="AC77" s="139"/>
      <c r="AD77" s="140"/>
      <c r="AE77" s="141"/>
    </row>
    <row r="78" spans="2:31" s="131" customFormat="1" ht="15" customHeight="1">
      <c r="B78" s="59" t="s">
        <v>51</v>
      </c>
      <c r="C78" s="142"/>
      <c r="J78" s="187"/>
      <c r="K78" s="47"/>
      <c r="L78" s="132"/>
      <c r="M78" s="133"/>
      <c r="N78" s="192"/>
      <c r="O78" s="31"/>
      <c r="P78" s="31"/>
      <c r="Q78" s="31"/>
      <c r="R78" s="226" t="b">
        <f>IF(OR(AND(C78=FALSE,G78=FALSE),AND(E78&lt;4,E78&gt;0,NOT(AND(C78=TRUE,$G$29=2)))),FALSE,TRUE)</f>
        <v>0</v>
      </c>
      <c r="S78" s="135"/>
      <c r="T78" s="136"/>
      <c r="U78" s="136"/>
      <c r="V78" s="136"/>
      <c r="W78" s="136"/>
      <c r="X78" s="136"/>
      <c r="Y78" s="137"/>
      <c r="Z78" s="138"/>
      <c r="AA78" s="139"/>
      <c r="AB78" s="135"/>
      <c r="AC78" s="139"/>
      <c r="AD78" s="140"/>
      <c r="AE78" s="141"/>
    </row>
    <row r="79" spans="2:31" s="131" customFormat="1" ht="24.75" customHeight="1">
      <c r="B79" s="58"/>
      <c r="H79" s="141" t="s">
        <v>4</v>
      </c>
      <c r="I79" s="141" t="s">
        <v>55</v>
      </c>
      <c r="J79" s="187"/>
      <c r="K79" s="47" t="s">
        <v>1</v>
      </c>
      <c r="L79" s="143" t="s">
        <v>9</v>
      </c>
      <c r="M79" s="48" t="s">
        <v>27</v>
      </c>
      <c r="N79" s="193"/>
      <c r="O79" s="31"/>
      <c r="P79" s="31"/>
      <c r="Q79" s="31"/>
      <c r="R79" s="134"/>
      <c r="S79" s="135"/>
      <c r="T79" s="39" t="s">
        <v>16</v>
      </c>
      <c r="U79" s="39"/>
      <c r="V79" s="39"/>
      <c r="W79" s="39"/>
      <c r="X79" s="39"/>
      <c r="Y79" s="75"/>
      <c r="Z79" s="111" t="s">
        <v>19</v>
      </c>
      <c r="AA79" s="100"/>
      <c r="AB79" s="112" t="s">
        <v>35</v>
      </c>
      <c r="AC79" s="99"/>
      <c r="AD79" s="113" t="s">
        <v>37</v>
      </c>
      <c r="AE79" s="114" t="s">
        <v>23</v>
      </c>
    </row>
    <row r="80" spans="2:30" ht="9.75" customHeight="1" thickBot="1">
      <c r="B80" s="57"/>
      <c r="J80" s="185"/>
      <c r="K80" s="45"/>
      <c r="L80" s="130"/>
      <c r="M80" s="49"/>
      <c r="N80" s="4"/>
      <c r="O80" s="28"/>
      <c r="P80" s="28"/>
      <c r="Q80" s="28"/>
      <c r="S80" s="119"/>
      <c r="T80" s="98"/>
      <c r="U80" s="98"/>
      <c r="V80" s="98"/>
      <c r="W80" s="98"/>
      <c r="X80" s="98"/>
      <c r="Y80" s="120"/>
      <c r="AB80" s="119"/>
      <c r="AD80" s="113"/>
    </row>
    <row r="81" spans="1:31" ht="24" customHeight="1">
      <c r="A81" s="294" t="s">
        <v>22</v>
      </c>
      <c r="B81" s="60" t="s">
        <v>110</v>
      </c>
      <c r="C81" s="116"/>
      <c r="D81" s="116"/>
      <c r="E81" s="117"/>
      <c r="F81" s="116"/>
      <c r="G81" s="243">
        <v>12</v>
      </c>
      <c r="H81" s="244"/>
      <c r="I81" s="241"/>
      <c r="J81" s="3" t="b">
        <v>0</v>
      </c>
      <c r="K81" s="43">
        <f>IF(J81=TRUE,G81,"")</f>
      </c>
      <c r="L81" s="242"/>
      <c r="M81" s="64">
        <v>3</v>
      </c>
      <c r="N81" s="50" t="b">
        <v>0</v>
      </c>
      <c r="O81" s="24">
        <f>IF(L81=1,IF(K81="",0,K81),0)</f>
        <v>0</v>
      </c>
      <c r="P81" s="25">
        <f>IF(L81=2,IF(K81="",0,K81),0)</f>
        <v>0</v>
      </c>
      <c r="Q81" s="26">
        <f>IF(L81=3,IF(K81="",0,K81),0)</f>
        <v>0</v>
      </c>
      <c r="R81" s="222">
        <f>IF(AND(J81=TRUE,OR($G$40=2,$G$40=3,$G$40=5)),"GIÀ SCELTO!",IF(V81,"SCEGLIERE!",IF(OR(Y81,X81,W81),"ANNO ?",IF(T81&lt;&gt;"","ANTICIPO",""))))</f>
      </c>
      <c r="S81" s="168"/>
      <c r="T81" s="61">
        <f>IF(AND(W81=FALSE,Y81=FALSE,M81-L81=1,J81,N81=FALSE),K81,"")</f>
      </c>
      <c r="U81" s="61"/>
      <c r="V81" s="61" t="b">
        <f>IF(AND(N81,J81=FALSE),TRUE,FALSE)</f>
        <v>0</v>
      </c>
      <c r="W81" s="61" t="b">
        <f>IF(AND(J81,N81=FALSE,L81&lt;$L$6),TRUE,FALSE)</f>
        <v>0</v>
      </c>
      <c r="X81" s="61" t="b">
        <f>IF(AND(N81,L81&gt;$L$6-$T$6+1),TRUE,FALSE)</f>
        <v>0</v>
      </c>
      <c r="Y81" s="226" t="b">
        <f aca="true" t="shared" si="14" ref="Y81:Y87">IF(OR(AND(J81=FALSE,N81=FALSE),AND(L81&lt;4,L81&gt;0)),FALSE,TRUE)</f>
        <v>0</v>
      </c>
      <c r="Z81" s="61">
        <f>IF(R81="ANTICIPO",1,"")</f>
      </c>
      <c r="AA81" s="227" t="b">
        <f>AND(N81,Y81=FALSE,L81&lt;$L$6,L81&lt;M81)</f>
        <v>0</v>
      </c>
      <c r="AB81" s="228">
        <f aca="true" t="shared" si="15" ref="AB81:AB97">IF(AA81,1,"")</f>
      </c>
      <c r="AC81" s="229" t="b">
        <f>AND(J81,Y81=FALSE,L81&lt;M81-1)</f>
        <v>0</v>
      </c>
      <c r="AD81" s="169">
        <f aca="true" t="shared" si="16" ref="AD81:AD95">IF(AC81,"NON CONSENTITO","")</f>
      </c>
      <c r="AE81" s="118">
        <f>IF(AND(N81,Y81=FALSE,L81=$L$6,$T$6=1),K81,"")</f>
      </c>
    </row>
    <row r="82" spans="1:31" ht="24" customHeight="1">
      <c r="A82" s="295"/>
      <c r="B82" s="60" t="s">
        <v>86</v>
      </c>
      <c r="C82" s="116"/>
      <c r="D82" s="116"/>
      <c r="E82" s="117"/>
      <c r="F82" s="116"/>
      <c r="G82" s="243">
        <v>6</v>
      </c>
      <c r="H82" s="244"/>
      <c r="I82" s="241"/>
      <c r="J82" s="3" t="b">
        <v>0</v>
      </c>
      <c r="K82" s="43">
        <f>IF(J82=TRUE,G82,"")</f>
      </c>
      <c r="L82" s="242"/>
      <c r="M82" s="64">
        <v>3</v>
      </c>
      <c r="N82" s="50" t="b">
        <v>0</v>
      </c>
      <c r="O82" s="24">
        <f>IF(L82=1,IF(K82="",0,K82),0)</f>
        <v>0</v>
      </c>
      <c r="P82" s="25">
        <f>IF(L82=2,IF(K82="",0,K82),0)</f>
        <v>0</v>
      </c>
      <c r="Q82" s="26">
        <f>IF(L82=3,IF(K82="",0,K82),0)</f>
        <v>0</v>
      </c>
      <c r="R82" s="222">
        <f>IF(AND(J82=TRUE,OR($G$40=2,$G$40=4,$G$40=5)),"PROPEDEUTICITÀ?",IF(V82,"SCEGLIERE!",IF(OR(Y82,X82,W82),"ANNO ?",IF(T82&lt;&gt;"","ANTICIPO",""))))</f>
      </c>
      <c r="S82" s="168"/>
      <c r="T82" s="61">
        <f>IF(AND(W82=FALSE,Y82=FALSE,M82-L82=1,J82,N82=FALSE),K82,"")</f>
      </c>
      <c r="U82" s="61"/>
      <c r="V82" s="61" t="b">
        <f>IF(AND(N82,J82=FALSE),TRUE,FALSE)</f>
        <v>0</v>
      </c>
      <c r="W82" s="61" t="b">
        <f>IF(AND(J82,N82=FALSE,L82&lt;$L$6),TRUE,FALSE)</f>
        <v>0</v>
      </c>
      <c r="X82" s="61" t="b">
        <f aca="true" t="shared" si="17" ref="X82:X97">IF(AND(N82,L82&gt;$L$6-$T$6+1),TRUE,FALSE)</f>
        <v>0</v>
      </c>
      <c r="Y82" s="226" t="b">
        <f t="shared" si="14"/>
        <v>0</v>
      </c>
      <c r="Z82" s="61">
        <f>IF(R82="ANTICIPO",1,"")</f>
      </c>
      <c r="AA82" s="227" t="b">
        <f aca="true" t="shared" si="18" ref="AA82:AA89">AND(N82,Y82=FALSE,L82&lt;$L$6,L82&lt;M82)</f>
        <v>0</v>
      </c>
      <c r="AB82" s="228">
        <f t="shared" si="15"/>
      </c>
      <c r="AC82" s="229" t="b">
        <f>AND(J82,Y82=FALSE,L82&lt;M82-1)</f>
        <v>0</v>
      </c>
      <c r="AD82" s="169">
        <f t="shared" si="16"/>
      </c>
      <c r="AE82" s="118">
        <f aca="true" t="shared" si="19" ref="AE82:AE97">IF(AND(N82,Y82=FALSE,L82=$L$6,$T$6=1),K82,"")</f>
      </c>
    </row>
    <row r="83" spans="1:31" ht="24" customHeight="1">
      <c r="A83" s="295"/>
      <c r="B83" s="60" t="s">
        <v>87</v>
      </c>
      <c r="C83" s="116"/>
      <c r="D83" s="116"/>
      <c r="E83" s="117"/>
      <c r="F83" s="116"/>
      <c r="G83" s="243">
        <v>6</v>
      </c>
      <c r="H83" s="244"/>
      <c r="I83" s="241"/>
      <c r="J83" s="3" t="b">
        <v>0</v>
      </c>
      <c r="K83" s="43">
        <f aca="true" t="shared" si="20" ref="K83:K95">IF(J83=TRUE,G83,"")</f>
      </c>
      <c r="L83" s="242"/>
      <c r="M83" s="64">
        <v>3</v>
      </c>
      <c r="N83" s="50" t="b">
        <v>0</v>
      </c>
      <c r="O83" s="24">
        <f aca="true" t="shared" si="21" ref="O83:O89">IF(L83=1,IF(K83="",0,K83),0)</f>
        <v>0</v>
      </c>
      <c r="P83" s="25">
        <f aca="true" t="shared" si="22" ref="P83:P89">IF(L83=2,IF(K83="",0,K83),0)</f>
        <v>0</v>
      </c>
      <c r="Q83" s="26">
        <f aca="true" t="shared" si="23" ref="Q83:Q89">IF(L83=3,IF(K83="",0,K83),0)</f>
        <v>0</v>
      </c>
      <c r="R83" s="222">
        <f>IF(AND(J83=TRUE,OR($G$40=3,$G$40=4,$G$40=5)),"PROPEDEUTICITÀ?",IF(V83,"SCEGLIERE!",IF(OR(Y83,X83,W83),"ANNO ?",IF(T83&lt;&gt;"","ANTICIPO",""))))</f>
      </c>
      <c r="S83" s="168"/>
      <c r="T83" s="61">
        <f aca="true" t="shared" si="24" ref="T83:T88">IF(AND(W83=FALSE,Y83=FALSE,M83-L83=1,J83,N83=FALSE),K83,"")</f>
      </c>
      <c r="U83" s="61"/>
      <c r="V83" s="61" t="b">
        <f aca="true" t="shared" si="25" ref="V83:V88">IF(AND(N83,J83=FALSE),TRUE,FALSE)</f>
        <v>0</v>
      </c>
      <c r="W83" s="61" t="b">
        <f aca="true" t="shared" si="26" ref="W83:W88">IF(AND(J83,N83=FALSE,L83&lt;$L$6),TRUE,FALSE)</f>
        <v>0</v>
      </c>
      <c r="X83" s="61" t="b">
        <f t="shared" si="17"/>
        <v>0</v>
      </c>
      <c r="Y83" s="226" t="b">
        <f t="shared" si="14"/>
        <v>0</v>
      </c>
      <c r="Z83" s="61">
        <f aca="true" t="shared" si="27" ref="Z83:Z89">IF(R83="ANTICIPO",1,"")</f>
      </c>
      <c r="AA83" s="227" t="b">
        <f t="shared" si="18"/>
        <v>0</v>
      </c>
      <c r="AB83" s="228">
        <f t="shared" si="15"/>
      </c>
      <c r="AC83" s="229" t="b">
        <f aca="true" t="shared" si="28" ref="AC83:AC88">AND(J83,Y83=FALSE,L83&lt;M83-1)</f>
        <v>0</v>
      </c>
      <c r="AD83" s="169">
        <f t="shared" si="16"/>
      </c>
      <c r="AE83" s="118">
        <f t="shared" si="19"/>
      </c>
    </row>
    <row r="84" spans="1:31" ht="24" customHeight="1">
      <c r="A84" s="296"/>
      <c r="B84" s="60" t="s">
        <v>60</v>
      </c>
      <c r="C84" s="145"/>
      <c r="D84" s="145"/>
      <c r="E84" s="117"/>
      <c r="F84" s="116"/>
      <c r="G84" s="243">
        <v>6</v>
      </c>
      <c r="H84" s="244"/>
      <c r="I84" s="241"/>
      <c r="J84" s="3" t="b">
        <v>0</v>
      </c>
      <c r="K84" s="43">
        <f t="shared" si="20"/>
      </c>
      <c r="L84" s="242"/>
      <c r="M84" s="64">
        <v>3</v>
      </c>
      <c r="N84" s="50" t="b">
        <v>0</v>
      </c>
      <c r="O84" s="24">
        <f t="shared" si="21"/>
        <v>0</v>
      </c>
      <c r="P84" s="25">
        <f t="shared" si="22"/>
        <v>0</v>
      </c>
      <c r="Q84" s="26">
        <f t="shared" si="23"/>
        <v>0</v>
      </c>
      <c r="R84" s="222">
        <f>IF(V84,"SCEGLIERE!",IF(OR(Y84,X84,W84),"ANNO ?",IF(T84&lt;&gt;"","ANTICIPO","")))</f>
      </c>
      <c r="S84" s="168"/>
      <c r="T84" s="61">
        <f t="shared" si="24"/>
      </c>
      <c r="U84" s="61"/>
      <c r="V84" s="61" t="b">
        <f t="shared" si="25"/>
        <v>0</v>
      </c>
      <c r="W84" s="61" t="b">
        <f t="shared" si="26"/>
        <v>0</v>
      </c>
      <c r="X84" s="61" t="b">
        <f t="shared" si="17"/>
        <v>0</v>
      </c>
      <c r="Y84" s="226" t="b">
        <f t="shared" si="14"/>
        <v>0</v>
      </c>
      <c r="Z84" s="61">
        <f t="shared" si="27"/>
      </c>
      <c r="AA84" s="227" t="b">
        <f t="shared" si="18"/>
        <v>0</v>
      </c>
      <c r="AB84" s="228">
        <f t="shared" si="15"/>
      </c>
      <c r="AC84" s="229" t="b">
        <f t="shared" si="28"/>
        <v>0</v>
      </c>
      <c r="AD84" s="169">
        <f t="shared" si="16"/>
      </c>
      <c r="AE84" s="118">
        <f t="shared" si="19"/>
      </c>
    </row>
    <row r="85" spans="1:31" ht="24" customHeight="1">
      <c r="A85" s="296"/>
      <c r="B85" s="60" t="s">
        <v>58</v>
      </c>
      <c r="C85" s="116"/>
      <c r="D85" s="116"/>
      <c r="E85" s="117"/>
      <c r="F85" s="116"/>
      <c r="G85" s="243">
        <v>6</v>
      </c>
      <c r="H85" s="244"/>
      <c r="I85" s="241"/>
      <c r="J85" s="3" t="b">
        <v>0</v>
      </c>
      <c r="K85" s="43">
        <f>IF(J85=TRUE,G85,"")</f>
      </c>
      <c r="L85" s="242"/>
      <c r="M85" s="64">
        <v>3</v>
      </c>
      <c r="N85" s="50" t="b">
        <v>0</v>
      </c>
      <c r="O85" s="24">
        <f>IF(L85=1,IF(K85="",0,K85),0)</f>
        <v>0</v>
      </c>
      <c r="P85" s="25">
        <f>IF(L85=2,IF(K85="",0,K85),0)</f>
        <v>0</v>
      </c>
      <c r="Q85" s="26">
        <f>IF(L85=3,IF(K85="",0,K85),0)</f>
        <v>0</v>
      </c>
      <c r="R85" s="222">
        <f>IF(V85,"SCEGLIERE!",IF(OR(Y85,X85,W85),"ANNO ?",IF(T85&lt;&gt;"","ANTICIPO","")))</f>
      </c>
      <c r="S85" s="168"/>
      <c r="T85" s="61">
        <f>IF(AND(W85=FALSE,Y85=FALSE,M85-L85=1,J85,N85=FALSE),K85,"")</f>
      </c>
      <c r="U85" s="61"/>
      <c r="V85" s="61" t="b">
        <f>IF(AND(N85,J85=FALSE),TRUE,FALSE)</f>
        <v>0</v>
      </c>
      <c r="W85" s="61" t="b">
        <f>IF(AND(J85,N85=FALSE,L85&lt;$L$6),TRUE,FALSE)</f>
        <v>0</v>
      </c>
      <c r="X85" s="61" t="b">
        <f>IF(AND(N85,L85&gt;$L$6-$T$6+1),TRUE,FALSE)</f>
        <v>0</v>
      </c>
      <c r="Y85" s="226" t="b">
        <f t="shared" si="14"/>
        <v>0</v>
      </c>
      <c r="Z85" s="61">
        <f>IF(R85="ANTICIPO",1,"")</f>
      </c>
      <c r="AA85" s="227" t="b">
        <f t="shared" si="18"/>
        <v>0</v>
      </c>
      <c r="AB85" s="228">
        <f t="shared" si="15"/>
      </c>
      <c r="AC85" s="229" t="b">
        <f>AND(J85,Y85=FALSE,L85&lt;M85-1)</f>
        <v>0</v>
      </c>
      <c r="AD85" s="169">
        <f t="shared" si="16"/>
      </c>
      <c r="AE85" s="118">
        <f>IF(AND(N85,Y85=FALSE,L85=$L$6,$T$6=1),K85,"")</f>
      </c>
    </row>
    <row r="86" spans="1:31" ht="24" customHeight="1">
      <c r="A86" s="297"/>
      <c r="B86" s="60" t="s">
        <v>113</v>
      </c>
      <c r="C86" s="116"/>
      <c r="D86" s="116"/>
      <c r="E86" s="117"/>
      <c r="F86" s="116"/>
      <c r="G86" s="243">
        <v>6</v>
      </c>
      <c r="H86" s="244"/>
      <c r="I86" s="241"/>
      <c r="J86" s="3" t="b">
        <v>0</v>
      </c>
      <c r="K86" s="43">
        <f t="shared" si="20"/>
      </c>
      <c r="L86" s="242"/>
      <c r="M86" s="64">
        <v>2</v>
      </c>
      <c r="N86" s="50" t="b">
        <v>0</v>
      </c>
      <c r="O86" s="24">
        <f t="shared" si="21"/>
        <v>0</v>
      </c>
      <c r="P86" s="25">
        <f t="shared" si="22"/>
        <v>0</v>
      </c>
      <c r="Q86" s="26">
        <f t="shared" si="23"/>
        <v>0</v>
      </c>
      <c r="R86" s="222">
        <f>IF(V86,"SCEGLIERE!",IF(OR(Y86,X86,W86),"ANNO ?",IF(T86&lt;&gt;"","ANTICIPO","")))</f>
      </c>
      <c r="S86" s="168"/>
      <c r="T86" s="61">
        <f t="shared" si="24"/>
      </c>
      <c r="U86" s="61"/>
      <c r="V86" s="61" t="b">
        <f t="shared" si="25"/>
        <v>0</v>
      </c>
      <c r="W86" s="61" t="b">
        <f t="shared" si="26"/>
        <v>0</v>
      </c>
      <c r="X86" s="61" t="b">
        <f t="shared" si="17"/>
        <v>0</v>
      </c>
      <c r="Y86" s="226" t="b">
        <f t="shared" si="14"/>
        <v>0</v>
      </c>
      <c r="Z86" s="61">
        <f t="shared" si="27"/>
      </c>
      <c r="AA86" s="227" t="b">
        <f t="shared" si="18"/>
        <v>0</v>
      </c>
      <c r="AB86" s="228">
        <f t="shared" si="15"/>
      </c>
      <c r="AC86" s="229" t="b">
        <f t="shared" si="28"/>
        <v>0</v>
      </c>
      <c r="AD86" s="169">
        <f t="shared" si="16"/>
      </c>
      <c r="AE86" s="118">
        <f t="shared" si="19"/>
      </c>
    </row>
    <row r="87" spans="1:31" ht="24" customHeight="1">
      <c r="A87" s="297"/>
      <c r="B87" s="60" t="s">
        <v>90</v>
      </c>
      <c r="C87" s="116"/>
      <c r="D87" s="116"/>
      <c r="E87" s="117"/>
      <c r="F87" s="116"/>
      <c r="G87" s="243">
        <v>6</v>
      </c>
      <c r="H87" s="244"/>
      <c r="I87" s="241"/>
      <c r="J87" s="3" t="b">
        <v>0</v>
      </c>
      <c r="K87" s="43">
        <f t="shared" si="20"/>
      </c>
      <c r="L87" s="242"/>
      <c r="M87" s="64">
        <v>3</v>
      </c>
      <c r="N87" s="50" t="b">
        <v>0</v>
      </c>
      <c r="O87" s="24">
        <f t="shared" si="21"/>
        <v>0</v>
      </c>
      <c r="P87" s="25">
        <f t="shared" si="22"/>
        <v>0</v>
      </c>
      <c r="Q87" s="26">
        <f t="shared" si="23"/>
        <v>0</v>
      </c>
      <c r="R87" s="222">
        <f>IF(AND(J87=TRUE,$J$88=FALSE,$G$40&lt;5),"PROPEDEUTICITÀ?",IF(V87,"SCEGLIERE!",IF(OR(Y87,X87,W87),"ANNO ?",IF(T87&lt;&gt;"","ANTICIPO",""))))</f>
      </c>
      <c r="S87" s="168"/>
      <c r="T87" s="61">
        <f t="shared" si="24"/>
      </c>
      <c r="U87" s="61"/>
      <c r="V87" s="61" t="b">
        <f t="shared" si="25"/>
        <v>0</v>
      </c>
      <c r="W87" s="61" t="b">
        <f t="shared" si="26"/>
        <v>0</v>
      </c>
      <c r="X87" s="61" t="b">
        <f t="shared" si="17"/>
        <v>0</v>
      </c>
      <c r="Y87" s="226" t="b">
        <f t="shared" si="14"/>
        <v>0</v>
      </c>
      <c r="Z87" s="61">
        <f t="shared" si="27"/>
      </c>
      <c r="AA87" s="227" t="b">
        <f t="shared" si="18"/>
        <v>0</v>
      </c>
      <c r="AB87" s="228">
        <f t="shared" si="15"/>
      </c>
      <c r="AC87" s="229" t="b">
        <f t="shared" si="28"/>
        <v>0</v>
      </c>
      <c r="AD87" s="169">
        <f t="shared" si="16"/>
      </c>
      <c r="AE87" s="118">
        <f t="shared" si="19"/>
      </c>
    </row>
    <row r="88" spans="1:31" ht="24" customHeight="1">
      <c r="A88" s="297"/>
      <c r="B88" s="60" t="s">
        <v>59</v>
      </c>
      <c r="C88" s="115"/>
      <c r="D88" s="145"/>
      <c r="E88" s="117"/>
      <c r="F88" s="116"/>
      <c r="G88" s="243">
        <v>6</v>
      </c>
      <c r="H88" s="244"/>
      <c r="I88" s="241"/>
      <c r="J88" s="3" t="b">
        <v>0</v>
      </c>
      <c r="K88" s="43">
        <f t="shared" si="20"/>
      </c>
      <c r="L88" s="242"/>
      <c r="M88" s="64">
        <v>3</v>
      </c>
      <c r="N88" s="50" t="b">
        <v>0</v>
      </c>
      <c r="O88" s="24">
        <f t="shared" si="21"/>
        <v>0</v>
      </c>
      <c r="P88" s="25">
        <f t="shared" si="22"/>
        <v>0</v>
      </c>
      <c r="Q88" s="26">
        <f t="shared" si="23"/>
        <v>0</v>
      </c>
      <c r="R88" s="222">
        <f>IF(AND(J88=TRUE,$G$40=5),"GIÀ SCELTO!",IF(V88,"SCEGLIERE!",IF(OR(Y88,X88,W88),"ANNO ?",IF(T88&lt;&gt;"","ANTICIPO",""))))</f>
      </c>
      <c r="S88" s="168"/>
      <c r="T88" s="61">
        <f t="shared" si="24"/>
      </c>
      <c r="U88" s="61"/>
      <c r="V88" s="61" t="b">
        <f t="shared" si="25"/>
        <v>0</v>
      </c>
      <c r="W88" s="61" t="b">
        <f t="shared" si="26"/>
        <v>0</v>
      </c>
      <c r="X88" s="61" t="b">
        <f t="shared" si="17"/>
        <v>0</v>
      </c>
      <c r="Y88" s="226" t="b">
        <f>IF(OR(AND(J88=FALSE,N88=FALSE),AND(L88&lt;4,L88&gt;0)),FALSE,TRUE)</f>
        <v>0</v>
      </c>
      <c r="Z88" s="61">
        <f t="shared" si="27"/>
      </c>
      <c r="AA88" s="227" t="b">
        <f t="shared" si="18"/>
        <v>0</v>
      </c>
      <c r="AB88" s="228">
        <f t="shared" si="15"/>
      </c>
      <c r="AC88" s="229" t="b">
        <f t="shared" si="28"/>
        <v>0</v>
      </c>
      <c r="AD88" s="169">
        <f t="shared" si="16"/>
      </c>
      <c r="AE88" s="118">
        <f t="shared" si="19"/>
      </c>
    </row>
    <row r="89" spans="1:31" ht="24" customHeight="1">
      <c r="A89" s="297"/>
      <c r="B89" s="60" t="s">
        <v>83</v>
      </c>
      <c r="C89" s="115"/>
      <c r="D89" s="145"/>
      <c r="E89" s="117"/>
      <c r="F89" s="116"/>
      <c r="G89" s="243">
        <v>6</v>
      </c>
      <c r="H89" s="244"/>
      <c r="I89" s="241"/>
      <c r="J89" s="3" t="b">
        <v>0</v>
      </c>
      <c r="K89" s="43">
        <f t="shared" si="20"/>
      </c>
      <c r="L89" s="242"/>
      <c r="M89" s="64">
        <v>2</v>
      </c>
      <c r="N89" s="50" t="b">
        <v>0</v>
      </c>
      <c r="O89" s="24">
        <f t="shared" si="21"/>
        <v>0</v>
      </c>
      <c r="P89" s="25">
        <f t="shared" si="22"/>
        <v>0</v>
      </c>
      <c r="Q89" s="26">
        <f t="shared" si="23"/>
        <v>0</v>
      </c>
      <c r="R89" s="222">
        <f>IF(V89,"SCEGLIERE!",IF(OR(Y89,X89,W89),"ANNO ?",IF(T89&lt;&gt;"","ANTICIPO","")))</f>
      </c>
      <c r="S89" s="168"/>
      <c r="T89" s="61">
        <f>IF(AND(W89=FALSE,Y89=FALSE,M89-L89=1,J89,N89=FALSE),K89,"")</f>
      </c>
      <c r="U89" s="61"/>
      <c r="V89" s="61" t="b">
        <f>IF(AND(N89,J89=FALSE),TRUE,FALSE)</f>
        <v>0</v>
      </c>
      <c r="W89" s="61" t="b">
        <f>IF(AND(J89,N89=FALSE,L89&lt;$L$6),TRUE,FALSE)</f>
        <v>0</v>
      </c>
      <c r="X89" s="61" t="b">
        <f t="shared" si="17"/>
        <v>0</v>
      </c>
      <c r="Y89" s="226" t="b">
        <f>IF(OR(AND(J89=FALSE,N89=FALSE),AND(L89&lt;4,L89&gt;0)),FALSE,TRUE)</f>
        <v>0</v>
      </c>
      <c r="Z89" s="61">
        <f t="shared" si="27"/>
      </c>
      <c r="AA89" s="227" t="b">
        <f t="shared" si="18"/>
        <v>0</v>
      </c>
      <c r="AB89" s="228">
        <f t="shared" si="15"/>
      </c>
      <c r="AC89" s="229" t="b">
        <f>AND(J89,Y89=FALSE,L89&lt;M89-1)</f>
        <v>0</v>
      </c>
      <c r="AD89" s="169">
        <f t="shared" si="16"/>
      </c>
      <c r="AE89" s="118">
        <f t="shared" si="19"/>
      </c>
    </row>
    <row r="90" spans="1:31" ht="15.75" customHeight="1">
      <c r="A90" s="297"/>
      <c r="B90" s="205" t="s">
        <v>99</v>
      </c>
      <c r="C90" s="115"/>
      <c r="D90" s="115"/>
      <c r="E90" s="207"/>
      <c r="F90" s="116"/>
      <c r="G90" s="221"/>
      <c r="H90" s="206"/>
      <c r="I90" s="117"/>
      <c r="J90" s="3"/>
      <c r="K90" s="43"/>
      <c r="L90" s="30"/>
      <c r="M90" s="64"/>
      <c r="N90" s="50"/>
      <c r="O90" s="24"/>
      <c r="P90" s="25"/>
      <c r="Q90" s="26"/>
      <c r="R90" s="222"/>
      <c r="S90" s="119"/>
      <c r="T90" s="61"/>
      <c r="U90" s="61"/>
      <c r="V90" s="61"/>
      <c r="W90" s="61"/>
      <c r="X90" s="61"/>
      <c r="Y90" s="226"/>
      <c r="Z90" s="61"/>
      <c r="AA90" s="227"/>
      <c r="AB90" s="228"/>
      <c r="AC90" s="229"/>
      <c r="AD90" s="169"/>
      <c r="AE90" s="118"/>
    </row>
    <row r="91" spans="1:31" ht="24" customHeight="1">
      <c r="A91" s="297"/>
      <c r="B91" s="60" t="s">
        <v>63</v>
      </c>
      <c r="C91" s="115"/>
      <c r="D91" s="145"/>
      <c r="E91" s="117"/>
      <c r="F91" s="116"/>
      <c r="G91" s="243">
        <v>6</v>
      </c>
      <c r="H91" s="244"/>
      <c r="I91" s="241"/>
      <c r="J91" s="3" t="b">
        <v>0</v>
      </c>
      <c r="K91" s="43">
        <f t="shared" si="20"/>
      </c>
      <c r="L91" s="242"/>
      <c r="M91" s="64">
        <v>3</v>
      </c>
      <c r="N91" s="50" t="b">
        <v>0</v>
      </c>
      <c r="O91" s="24">
        <f>IF(L91=1,IF(K91="",0,K91),0)</f>
        <v>0</v>
      </c>
      <c r="P91" s="25">
        <f>IF(L91=2,IF(K91="",0,K91),0)</f>
        <v>0</v>
      </c>
      <c r="Q91" s="26">
        <f>IF(L91=3,IF(K91="",0,K91),0)</f>
        <v>0</v>
      </c>
      <c r="R91" s="222">
        <f>IF(V91,"SCEGLIERE!",IF(OR(Y91,X91,W91),"ANNO ?",IF(T91&lt;&gt;"","ANTICIPO","")))</f>
      </c>
      <c r="S91" s="168"/>
      <c r="T91" s="61">
        <f>IF(AND(W91=FALSE,Y91=FALSE,M91-L91=1,J91,N91=FALSE),K91,"")</f>
      </c>
      <c r="U91" s="61"/>
      <c r="V91" s="61" t="b">
        <f aca="true" t="shared" si="29" ref="V91:V97">IF(AND(N91,J91=FALSE),TRUE,FALSE)</f>
        <v>0</v>
      </c>
      <c r="W91" s="61" t="b">
        <f aca="true" t="shared" si="30" ref="W91:W97">IF(AND(J91,N91=FALSE,L91&lt;$L$6),TRUE,FALSE)</f>
        <v>0</v>
      </c>
      <c r="X91" s="61" t="b">
        <f t="shared" si="17"/>
        <v>0</v>
      </c>
      <c r="Y91" s="226" t="b">
        <f aca="true" t="shared" si="31" ref="Y91:Y97">IF(OR(AND(J91=FALSE,N91=FALSE),AND(L91&lt;4,L91&gt;0)),FALSE,TRUE)</f>
        <v>0</v>
      </c>
      <c r="Z91" s="61">
        <f>IF(R91="ANTICIPO",1,"")</f>
      </c>
      <c r="AA91" s="227" t="b">
        <f>AND(N91,Y91=FALSE,L91&lt;$L$6,L91&lt;M91)</f>
        <v>0</v>
      </c>
      <c r="AB91" s="228">
        <f t="shared" si="15"/>
      </c>
      <c r="AC91" s="229" t="b">
        <f>AND(J91,Y91=FALSE,L91&lt;M91-1)</f>
        <v>0</v>
      </c>
      <c r="AD91" s="169">
        <f t="shared" si="16"/>
      </c>
      <c r="AE91" s="118">
        <f t="shared" si="19"/>
      </c>
    </row>
    <row r="92" spans="1:31" ht="24" customHeight="1">
      <c r="A92" s="297"/>
      <c r="B92" s="60" t="s">
        <v>62</v>
      </c>
      <c r="C92" s="115"/>
      <c r="D92" s="145"/>
      <c r="E92" s="117"/>
      <c r="F92" s="116"/>
      <c r="G92" s="243">
        <v>6</v>
      </c>
      <c r="H92" s="244"/>
      <c r="I92" s="241"/>
      <c r="J92" s="3" t="b">
        <v>0</v>
      </c>
      <c r="K92" s="43">
        <f t="shared" si="20"/>
      </c>
      <c r="L92" s="242"/>
      <c r="M92" s="64">
        <v>3</v>
      </c>
      <c r="N92" s="50" t="b">
        <v>0</v>
      </c>
      <c r="O92" s="24">
        <f>IF(L92=1,IF(K92="",0,K92),0)</f>
        <v>0</v>
      </c>
      <c r="P92" s="25">
        <f>IF(L92=2,IF(K92="",0,K92),0)</f>
        <v>0</v>
      </c>
      <c r="Q92" s="26">
        <f>IF(L92=3,IF(K92="",0,K92),0)</f>
        <v>0</v>
      </c>
      <c r="R92" s="222">
        <f>IF(V92,"SCEGLIERE!",IF(OR(Y92,X92,W92),"ANNO ?",IF(T92&lt;&gt;"","ANTICIPO","")))</f>
      </c>
      <c r="S92" s="168"/>
      <c r="T92" s="61">
        <f>IF(AND(W92=FALSE,Y92=FALSE,M92-L92=1,J92,N92=FALSE),K92,"")</f>
      </c>
      <c r="U92" s="61"/>
      <c r="V92" s="61" t="b">
        <f t="shared" si="29"/>
        <v>0</v>
      </c>
      <c r="W92" s="61" t="b">
        <f t="shared" si="30"/>
        <v>0</v>
      </c>
      <c r="X92" s="61" t="b">
        <f t="shared" si="17"/>
        <v>0</v>
      </c>
      <c r="Y92" s="226" t="b">
        <f t="shared" si="31"/>
        <v>0</v>
      </c>
      <c r="Z92" s="61">
        <f>IF(R92="ANTICIPO",1,"")</f>
      </c>
      <c r="AA92" s="227" t="b">
        <f aca="true" t="shared" si="32" ref="AA92:AA97">AND(N92,Y92=FALSE,L92&lt;$L$6,L92&lt;M92)</f>
        <v>0</v>
      </c>
      <c r="AB92" s="228">
        <f t="shared" si="15"/>
      </c>
      <c r="AC92" s="229" t="b">
        <f>AND(J92,Y92=FALSE,L92&lt;M92-1)</f>
        <v>0</v>
      </c>
      <c r="AD92" s="169">
        <f t="shared" si="16"/>
      </c>
      <c r="AE92" s="118">
        <f t="shared" si="19"/>
      </c>
    </row>
    <row r="93" spans="1:31" ht="24" customHeight="1">
      <c r="A93" s="297"/>
      <c r="B93" s="60" t="s">
        <v>101</v>
      </c>
      <c r="C93" s="115"/>
      <c r="D93" s="145"/>
      <c r="E93" s="117"/>
      <c r="F93" s="116"/>
      <c r="G93" s="243">
        <v>6</v>
      </c>
      <c r="H93" s="244"/>
      <c r="I93" s="241"/>
      <c r="J93" s="3" t="b">
        <v>0</v>
      </c>
      <c r="K93" s="43">
        <f>IF(J93=TRUE,G93,"")</f>
      </c>
      <c r="L93" s="242"/>
      <c r="M93" s="64">
        <v>3</v>
      </c>
      <c r="N93" s="50" t="b">
        <v>0</v>
      </c>
      <c r="O93" s="24">
        <f>IF(L93=1,IF(K93="",0,K93),0)</f>
        <v>0</v>
      </c>
      <c r="P93" s="25">
        <f>IF(L93=2,IF(K93="",0,K93),0)</f>
        <v>0</v>
      </c>
      <c r="Q93" s="26">
        <f>IF(L93=3,IF(K93="",0,K93),0)</f>
        <v>0</v>
      </c>
      <c r="R93" s="222">
        <f>IF(V93,"SCEGLIERE!",IF(OR(Y93,X93,W93),"ANNO ?",IF(T93&lt;&gt;"","ANTICIPO","")))</f>
      </c>
      <c r="S93" s="168"/>
      <c r="T93" s="61">
        <f>IF(AND(W93=FALSE,Y93=FALSE,M93-L93=1,J93,N93=FALSE),K93,"")</f>
      </c>
      <c r="U93" s="61"/>
      <c r="V93" s="61" t="b">
        <f>IF(AND(N93,J93=FALSE),TRUE,FALSE)</f>
        <v>0</v>
      </c>
      <c r="W93" s="61" t="b">
        <f>IF(AND(J93,N93=FALSE,L93&lt;$L$6),TRUE,FALSE)</f>
        <v>0</v>
      </c>
      <c r="X93" s="61" t="b">
        <f>IF(AND(N93,L93&gt;$L$6-$T$6+1),TRUE,FALSE)</f>
        <v>0</v>
      </c>
      <c r="Y93" s="226" t="b">
        <f t="shared" si="31"/>
        <v>0</v>
      </c>
      <c r="Z93" s="61">
        <f>IF(R93="ANTICIPO",1,"")</f>
      </c>
      <c r="AA93" s="227" t="b">
        <f t="shared" si="32"/>
        <v>0</v>
      </c>
      <c r="AB93" s="228">
        <f t="shared" si="15"/>
      </c>
      <c r="AC93" s="229" t="b">
        <f>AND(J93,Y93=FALSE,L93&lt;M93-1)</f>
        <v>0</v>
      </c>
      <c r="AD93" s="169">
        <f t="shared" si="16"/>
      </c>
      <c r="AE93" s="118">
        <f>IF(AND(N93,Y93=FALSE,L93=$L$6,$T$6=1),K93,"")</f>
      </c>
    </row>
    <row r="94" spans="1:31" ht="24" customHeight="1">
      <c r="A94" s="297"/>
      <c r="B94" s="60" t="s">
        <v>102</v>
      </c>
      <c r="C94" s="115"/>
      <c r="D94" s="145"/>
      <c r="E94" s="117"/>
      <c r="F94" s="116"/>
      <c r="G94" s="243">
        <v>6</v>
      </c>
      <c r="H94" s="244"/>
      <c r="I94" s="241"/>
      <c r="J94" s="3" t="b">
        <v>0</v>
      </c>
      <c r="K94" s="43">
        <f>IF(J94=TRUE,G94,"")</f>
      </c>
      <c r="L94" s="242"/>
      <c r="M94" s="64">
        <v>3</v>
      </c>
      <c r="N94" s="50" t="b">
        <v>0</v>
      </c>
      <c r="O94" s="24">
        <f>IF(L94=1,IF(K94="",0,K94),0)</f>
        <v>0</v>
      </c>
      <c r="P94" s="25">
        <f>IF(L94=2,IF(K94="",0,K94),0)</f>
        <v>0</v>
      </c>
      <c r="Q94" s="26">
        <f>IF(L94=3,IF(K94="",0,K94),0)</f>
        <v>0</v>
      </c>
      <c r="R94" s="222">
        <f>IF(V94,"SCEGLIERE!",IF(OR(Y94,X94,W94),"ANNO ?",IF(T94&lt;&gt;"","ANTICIPO","")))</f>
      </c>
      <c r="S94" s="168"/>
      <c r="T94" s="61">
        <f>IF(AND(W94=FALSE,Y94=FALSE,M94-L94=1,J94,N94=FALSE),K94,"")</f>
      </c>
      <c r="U94" s="61"/>
      <c r="V94" s="61" t="b">
        <f t="shared" si="29"/>
        <v>0</v>
      </c>
      <c r="W94" s="61" t="b">
        <f t="shared" si="30"/>
        <v>0</v>
      </c>
      <c r="X94" s="61" t="b">
        <f t="shared" si="17"/>
        <v>0</v>
      </c>
      <c r="Y94" s="226" t="b">
        <f t="shared" si="31"/>
        <v>0</v>
      </c>
      <c r="Z94" s="61">
        <f>IF(R94="ANTICIPO",1,"")</f>
      </c>
      <c r="AA94" s="227" t="b">
        <f t="shared" si="32"/>
        <v>0</v>
      </c>
      <c r="AB94" s="228">
        <f t="shared" si="15"/>
      </c>
      <c r="AC94" s="229" t="b">
        <f>AND(J94,Y94=FALSE,L94&lt;M94-1)</f>
        <v>0</v>
      </c>
      <c r="AD94" s="169">
        <f t="shared" si="16"/>
      </c>
      <c r="AE94" s="118">
        <f t="shared" si="19"/>
      </c>
    </row>
    <row r="95" spans="1:31" ht="24" customHeight="1">
      <c r="A95" s="297"/>
      <c r="B95" s="60" t="s">
        <v>85</v>
      </c>
      <c r="C95" s="115"/>
      <c r="D95" s="145"/>
      <c r="E95" s="117"/>
      <c r="F95" s="116"/>
      <c r="G95" s="243">
        <v>9</v>
      </c>
      <c r="H95" s="244"/>
      <c r="I95" s="241"/>
      <c r="J95" s="3" t="b">
        <v>0</v>
      </c>
      <c r="K95" s="43">
        <f t="shared" si="20"/>
      </c>
      <c r="L95" s="242"/>
      <c r="M95" s="64">
        <v>3</v>
      </c>
      <c r="N95" s="50" t="b">
        <v>0</v>
      </c>
      <c r="O95" s="24">
        <f>IF(L95=1,IF(K95="",0,K95),0)</f>
        <v>0</v>
      </c>
      <c r="P95" s="25">
        <f>IF(L95=2,IF(K95="",0,K95),0)</f>
        <v>0</v>
      </c>
      <c r="Q95" s="26">
        <f>IF(L95=3,IF(K95="",0,K95),0)</f>
        <v>0</v>
      </c>
      <c r="R95" s="222">
        <f>IF(AND(J95=TRUE,OR($G$40=2,$G$40=4,$G$40=5)),"PROPEDEUTICITÀ?",IF(V95,"SCEGLIERE!",IF(OR(Y95,X95,W95),"ANNO ?",IF(T95&lt;&gt;"","ANTICIPO",""))))</f>
      </c>
      <c r="S95" s="168"/>
      <c r="T95" s="61">
        <f>IF(AND(W95=FALSE,Y95=FALSE,M95-L95=1,J95,N95=FALSE),K95,"")</f>
      </c>
      <c r="U95" s="61"/>
      <c r="V95" s="61" t="b">
        <f t="shared" si="29"/>
        <v>0</v>
      </c>
      <c r="W95" s="61" t="b">
        <f t="shared" si="30"/>
        <v>0</v>
      </c>
      <c r="X95" s="61" t="b">
        <f t="shared" si="17"/>
        <v>0</v>
      </c>
      <c r="Y95" s="226" t="b">
        <f t="shared" si="31"/>
        <v>0</v>
      </c>
      <c r="Z95" s="61">
        <f>IF(R95="ANTICIPO",1,"")</f>
      </c>
      <c r="AA95" s="227" t="b">
        <f t="shared" si="32"/>
        <v>0</v>
      </c>
      <c r="AB95" s="228">
        <f t="shared" si="15"/>
      </c>
      <c r="AC95" s="229" t="b">
        <f>AND(J95,Y95=FALSE,L95&lt;M95-1)</f>
        <v>0</v>
      </c>
      <c r="AD95" s="169">
        <f t="shared" si="16"/>
      </c>
      <c r="AE95" s="118">
        <f t="shared" si="19"/>
      </c>
    </row>
    <row r="96" spans="1:31" ht="24" customHeight="1">
      <c r="A96" s="297"/>
      <c r="B96" s="304"/>
      <c r="C96" s="305"/>
      <c r="D96" s="305"/>
      <c r="E96" s="306"/>
      <c r="F96" s="116"/>
      <c r="G96" s="245"/>
      <c r="H96" s="244"/>
      <c r="I96" s="241"/>
      <c r="J96" s="199" t="b">
        <v>0</v>
      </c>
      <c r="K96" s="247"/>
      <c r="L96" s="242"/>
      <c r="M96" s="64"/>
      <c r="N96" s="50" t="b">
        <v>0</v>
      </c>
      <c r="O96" s="24">
        <f>IF(AND(OR(J96=TRUE,N96=TRUE),L96=1),IF(K96="",0,K96),0)</f>
        <v>0</v>
      </c>
      <c r="P96" s="25">
        <f>IF(AND(OR(J96=TRUE,N96=TRUE),L96=2),IF(K96="",0,K96),0)</f>
        <v>0</v>
      </c>
      <c r="Q96" s="26">
        <f>IF(AND(OR(J96=TRUE,N96=TRUE),L96=3),IF(K96="",0,K96),0)</f>
        <v>0</v>
      </c>
      <c r="R96" s="222">
        <f>IF(V96,"SCEGLIERE!",IF(OR(Y96,X96,W96),"ANNO ?",""))</f>
      </c>
      <c r="S96" s="165">
        <f>IF(U96,"CFU ?","")</f>
      </c>
      <c r="T96" s="61"/>
      <c r="U96" s="61" t="b">
        <f>IF(AND(J96,OR(K96&lt;1,K96&gt;12)),TRUE,FALSE)</f>
        <v>0</v>
      </c>
      <c r="V96" s="61" t="b">
        <f t="shared" si="29"/>
        <v>0</v>
      </c>
      <c r="W96" s="61" t="b">
        <f t="shared" si="30"/>
        <v>0</v>
      </c>
      <c r="X96" s="61" t="b">
        <f>IF(AND(N96,L96&gt;$L$6-$T$6+1),TRUE,FALSE)</f>
        <v>0</v>
      </c>
      <c r="Y96" s="226" t="b">
        <f t="shared" si="31"/>
        <v>0</v>
      </c>
      <c r="Z96" s="61"/>
      <c r="AA96" s="227" t="b">
        <f t="shared" si="32"/>
        <v>0</v>
      </c>
      <c r="AB96" s="228">
        <f t="shared" si="15"/>
      </c>
      <c r="AC96" s="229"/>
      <c r="AD96" s="169"/>
      <c r="AE96" s="118">
        <f>IF(AND(N96,Y96=FALSE,L96=$L$6,$T$6=1),K96,"")</f>
      </c>
    </row>
    <row r="97" spans="1:31" ht="24" customHeight="1" thickBot="1">
      <c r="A97" s="298"/>
      <c r="B97" s="304"/>
      <c r="C97" s="305"/>
      <c r="D97" s="305"/>
      <c r="E97" s="306"/>
      <c r="F97" s="116"/>
      <c r="G97" s="245"/>
      <c r="H97" s="244"/>
      <c r="I97" s="241"/>
      <c r="J97" s="199" t="b">
        <v>0</v>
      </c>
      <c r="K97" s="247"/>
      <c r="L97" s="242"/>
      <c r="M97" s="64"/>
      <c r="N97" s="50" t="b">
        <v>0</v>
      </c>
      <c r="O97" s="27">
        <f>IF(AND(OR(J97=TRUE,N97=TRUE),L97=1),IF(K97="",0,K97),0)</f>
        <v>0</v>
      </c>
      <c r="P97" s="28">
        <f>IF(AND(OR(J97=TRUE,N97=TRUE),L97=2),IF(K97="",0,K97),0)</f>
        <v>0</v>
      </c>
      <c r="Q97" s="29">
        <f>IF(AND(OR(J97=TRUE,N97=TRUE),L97=3),IF(K97="",0,K97),0)</f>
        <v>0</v>
      </c>
      <c r="R97" s="222">
        <f>IF(V97,"SCEGLIERE!",IF(OR(Y97,X97,W97),"ANNO ?",""))</f>
      </c>
      <c r="S97" s="165">
        <f>IF(U97,"CFU ?","")</f>
      </c>
      <c r="T97" s="61"/>
      <c r="U97" s="61" t="b">
        <f>IF(AND(J97,OR(K97&lt;1,K97&gt;12)),TRUE,FALSE)</f>
        <v>0</v>
      </c>
      <c r="V97" s="61" t="b">
        <f t="shared" si="29"/>
        <v>0</v>
      </c>
      <c r="W97" s="61" t="b">
        <f t="shared" si="30"/>
        <v>0</v>
      </c>
      <c r="X97" s="61" t="b">
        <f t="shared" si="17"/>
        <v>0</v>
      </c>
      <c r="Y97" s="226" t="b">
        <f t="shared" si="31"/>
        <v>0</v>
      </c>
      <c r="Z97" s="61"/>
      <c r="AA97" s="227" t="b">
        <f t="shared" si="32"/>
        <v>0</v>
      </c>
      <c r="AB97" s="228">
        <f t="shared" si="15"/>
      </c>
      <c r="AC97" s="229"/>
      <c r="AD97" s="169"/>
      <c r="AE97" s="118">
        <f t="shared" si="19"/>
      </c>
    </row>
    <row r="98" spans="1:30" ht="12" customHeight="1" thickBot="1">
      <c r="A98" s="146"/>
      <c r="B98" s="147"/>
      <c r="C98" s="147"/>
      <c r="D98" s="147"/>
      <c r="E98" s="147"/>
      <c r="F98" s="14"/>
      <c r="G98" s="14"/>
      <c r="H98" s="14"/>
      <c r="I98" s="122"/>
      <c r="J98" s="3"/>
      <c r="K98" s="118"/>
      <c r="L98" s="118"/>
      <c r="M98" s="49"/>
      <c r="N98" s="50"/>
      <c r="O98" s="25"/>
      <c r="P98" s="25"/>
      <c r="Q98" s="25"/>
      <c r="S98" s="119"/>
      <c r="T98" s="73"/>
      <c r="U98" s="73"/>
      <c r="V98" s="73"/>
      <c r="W98" s="73"/>
      <c r="X98" s="73"/>
      <c r="Z98" s="73"/>
      <c r="AA98" s="38"/>
      <c r="AB98" s="119"/>
      <c r="AD98" s="113"/>
    </row>
    <row r="99" spans="1:31" ht="15" customHeight="1" thickBot="1">
      <c r="A99" s="263" t="s">
        <v>98</v>
      </c>
      <c r="I99" s="264" t="s">
        <v>1</v>
      </c>
      <c r="J99" s="265"/>
      <c r="K99" s="272">
        <f>SUM(K81:K95)+IF(OR(J96=TRUE,N96=TRUE),K96,0)+IF(OR(J97=TRUE,N97=TRUE),K97,0)</f>
        <v>0</v>
      </c>
      <c r="L99" s="223" t="str">
        <f>IF(AND(K99&gt;=12,K99&lt;=15),"SI","NO")</f>
        <v>NO</v>
      </c>
      <c r="M99" s="270"/>
      <c r="N99" s="50"/>
      <c r="O99" s="18">
        <f>SUM(O81:O97)</f>
        <v>0</v>
      </c>
      <c r="P99" s="19">
        <f>SUM(P81:P97)</f>
        <v>0</v>
      </c>
      <c r="Q99" s="20">
        <f>SUM(Q81:Q97)</f>
        <v>0</v>
      </c>
      <c r="R99" s="267">
        <f>IF(OR(V81:Y89,V91:Y95,U96:Y97),"ANNI, SCEGLI o CFU ? O ALTRO ERRORE","")</f>
      </c>
      <c r="S99" s="165"/>
      <c r="T99" s="161"/>
      <c r="U99" s="161"/>
      <c r="V99" s="161"/>
      <c r="W99" s="161"/>
      <c r="X99" s="161"/>
      <c r="Y99" s="120"/>
      <c r="Z99" s="161"/>
      <c r="AA99" s="38"/>
      <c r="AB99" s="162"/>
      <c r="AC99" s="38"/>
      <c r="AD99" s="268">
        <f>IF(OR(AC81:AC89,AC91:AC95),"Ant. N.C.","")</f>
      </c>
      <c r="AE99" s="269">
        <f>SUM(AE81:AE97)</f>
        <v>0</v>
      </c>
    </row>
    <row r="100" spans="1:30" ht="14.25" thickBot="1">
      <c r="A100" s="148" t="s">
        <v>112</v>
      </c>
      <c r="D100" s="100"/>
      <c r="J100" s="185"/>
      <c r="K100" s="118"/>
      <c r="L100" s="149"/>
      <c r="M100" s="49"/>
      <c r="N100" s="4"/>
      <c r="O100" s="32"/>
      <c r="P100" s="32"/>
      <c r="Q100" s="32"/>
      <c r="AD100" s="309" t="s">
        <v>78</v>
      </c>
    </row>
    <row r="101" spans="1:31" ht="18" customHeight="1" thickBot="1">
      <c r="A101" s="148" t="s">
        <v>84</v>
      </c>
      <c r="H101" s="273" t="s">
        <v>41</v>
      </c>
      <c r="I101" s="274" t="s">
        <v>3</v>
      </c>
      <c r="J101" s="275"/>
      <c r="K101" s="276">
        <f>SUM(K37,K72,K99)</f>
        <v>168</v>
      </c>
      <c r="L101" s="149"/>
      <c r="M101" s="270"/>
      <c r="N101" s="50"/>
      <c r="O101" s="277">
        <f>SUM(O37,O72,O99,O118)</f>
        <v>0</v>
      </c>
      <c r="P101" s="278">
        <f>SUM(P37,P72,P99,P118)</f>
        <v>0</v>
      </c>
      <c r="Q101" s="276">
        <f>SUM(Q37,Q72,Q99,Q118)</f>
        <v>3</v>
      </c>
      <c r="R101" s="311" t="s">
        <v>77</v>
      </c>
      <c r="S101" s="311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8"/>
      <c r="AD101" s="310"/>
      <c r="AE101" s="88"/>
    </row>
    <row r="102" spans="1:30" ht="14.25" thickBot="1">
      <c r="A102" s="148" t="s">
        <v>88</v>
      </c>
      <c r="H102" s="149"/>
      <c r="I102" s="149"/>
      <c r="J102" s="188"/>
      <c r="K102" s="279" t="str">
        <f>IF(AND(K101&gt;=180,K101&lt;=183),"SI","NO")</f>
        <v>NO</v>
      </c>
      <c r="L102" s="130"/>
      <c r="M102" s="270"/>
      <c r="N102" s="194"/>
      <c r="O102" s="231" t="str">
        <f>IF(OR(R6&gt;1,O101-IF(R6=1,AD102,0)&lt;=O103),"SI","NO")</f>
        <v>SI</v>
      </c>
      <c r="P102" s="232" t="str">
        <f>IF(OR(R6=3,P101-IF(R6=2,AD102,0)&lt;=P103),"SI","NO")</f>
        <v>SI</v>
      </c>
      <c r="Q102" s="233" t="str">
        <f>IF(Q101-K35-IF(R6=3,AD102,0)&lt;=Q103,"SI","NO")</f>
        <v>SI</v>
      </c>
      <c r="R102" s="313"/>
      <c r="S102" s="314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8"/>
      <c r="AD102" s="151">
        <f>SUM(AE118,AE99,AE37,AE72)</f>
        <v>0</v>
      </c>
    </row>
    <row r="103" spans="1:30" ht="15" customHeight="1">
      <c r="A103" s="148" t="s">
        <v>89</v>
      </c>
      <c r="J103" s="185"/>
      <c r="K103" s="88"/>
      <c r="L103" s="130"/>
      <c r="M103" s="49"/>
      <c r="N103" s="194"/>
      <c r="O103" s="65">
        <f>IF(L6=1,T105,T105)</f>
        <v>180</v>
      </c>
      <c r="P103" s="65">
        <f>IF(L6=2,T105,T105)</f>
        <v>180</v>
      </c>
      <c r="Q103" s="65">
        <f>IF(L6=3,T105,T105)</f>
        <v>180</v>
      </c>
      <c r="R103" s="152"/>
      <c r="S103" s="153"/>
      <c r="T103" s="154"/>
      <c r="U103" s="154"/>
      <c r="V103" s="154"/>
      <c r="W103" s="154"/>
      <c r="X103" s="154"/>
      <c r="Y103" s="155"/>
      <c r="Z103" s="154"/>
      <c r="AA103" s="156"/>
      <c r="AB103" s="157"/>
      <c r="AC103" s="156"/>
      <c r="AD103" s="158"/>
    </row>
    <row r="104" spans="10:30" ht="5.25" customHeight="1" thickBot="1">
      <c r="J104" s="185"/>
      <c r="K104" s="88"/>
      <c r="L104" s="130"/>
      <c r="M104" s="49"/>
      <c r="N104" s="194"/>
      <c r="O104" s="5"/>
      <c r="P104" s="5"/>
      <c r="Q104" s="5"/>
      <c r="R104" s="159"/>
      <c r="S104" s="160"/>
      <c r="T104" s="161"/>
      <c r="U104" s="161"/>
      <c r="V104" s="161"/>
      <c r="W104" s="161"/>
      <c r="X104" s="161"/>
      <c r="Y104" s="120"/>
      <c r="Z104" s="161"/>
      <c r="AA104" s="38"/>
      <c r="AB104" s="162"/>
      <c r="AC104" s="38"/>
      <c r="AD104" s="158"/>
    </row>
    <row r="105" spans="10:31" ht="13.5" thickBot="1">
      <c r="J105" s="185"/>
      <c r="K105" s="88"/>
      <c r="L105" s="130"/>
      <c r="M105" s="49"/>
      <c r="N105" s="194"/>
      <c r="O105" s="12" t="s">
        <v>17</v>
      </c>
      <c r="P105" s="13"/>
      <c r="Q105" s="163">
        <f>SUM(Z14:Z35,Z44:Z70,Z81:Z97)</f>
        <v>0</v>
      </c>
      <c r="R105" s="164" t="str">
        <f>IF(Q106&lt;=Z8,"OK","TROPPI ANTICIPI")</f>
        <v>OK</v>
      </c>
      <c r="T105" s="348">
        <f>IF(Q105&gt;0,180,180)</f>
        <v>180</v>
      </c>
      <c r="U105" s="224"/>
      <c r="V105" s="224"/>
      <c r="W105" s="224"/>
      <c r="X105" s="224"/>
      <c r="Z105" s="349" t="s">
        <v>76</v>
      </c>
      <c r="AA105" s="161"/>
      <c r="AB105" s="37"/>
      <c r="AC105" s="76"/>
      <c r="AD105" s="166"/>
      <c r="AE105" s="113"/>
    </row>
    <row r="106" spans="10:30" ht="32.25" customHeight="1" thickBot="1">
      <c r="J106" s="185"/>
      <c r="K106" s="88"/>
      <c r="L106" s="167"/>
      <c r="M106" s="49"/>
      <c r="N106" s="195"/>
      <c r="O106" s="346" t="s">
        <v>18</v>
      </c>
      <c r="P106" s="347"/>
      <c r="Q106" s="225">
        <f>SUM(T14:T35,T44:T70,T81:T97)</f>
        <v>0</v>
      </c>
      <c r="R106" s="159"/>
      <c r="S106" s="302" t="s">
        <v>38</v>
      </c>
      <c r="T106" s="303"/>
      <c r="U106" s="303"/>
      <c r="V106" s="303"/>
      <c r="W106" s="303"/>
      <c r="X106" s="303"/>
      <c r="Y106" s="303"/>
      <c r="Z106" s="303"/>
      <c r="AA106" s="303"/>
      <c r="AB106" s="168">
        <f>SUM(AB14:AB97)</f>
        <v>0</v>
      </c>
      <c r="AC106" s="38"/>
      <c r="AD106" s="169"/>
    </row>
    <row r="107" spans="10:25" ht="12.75">
      <c r="J107" s="185"/>
      <c r="K107" s="88"/>
      <c r="L107" s="130"/>
      <c r="M107" s="49"/>
      <c r="N107" s="194"/>
      <c r="O107" s="5"/>
      <c r="P107" s="5"/>
      <c r="Q107" s="5"/>
      <c r="R107" s="91"/>
      <c r="S107" s="92"/>
      <c r="T107" s="170"/>
      <c r="U107" s="170"/>
      <c r="V107" s="170"/>
      <c r="W107" s="170"/>
      <c r="X107" s="170"/>
      <c r="Y107" s="171"/>
    </row>
    <row r="108" spans="10:25" ht="9.75" customHeight="1">
      <c r="J108" s="185"/>
      <c r="K108" s="88"/>
      <c r="L108" s="130"/>
      <c r="M108" s="49"/>
      <c r="N108" s="194"/>
      <c r="O108" s="5"/>
      <c r="P108" s="5"/>
      <c r="Q108" s="5"/>
      <c r="R108" s="91"/>
      <c r="S108" s="92"/>
      <c r="T108" s="170"/>
      <c r="U108" s="170"/>
      <c r="V108" s="170"/>
      <c r="W108" s="170"/>
      <c r="X108" s="170"/>
      <c r="Y108" s="171"/>
    </row>
    <row r="109" spans="2:17" ht="14.25" customHeight="1">
      <c r="B109" s="102" t="s">
        <v>61</v>
      </c>
      <c r="C109" s="100"/>
      <c r="D109" s="100"/>
      <c r="J109" s="185"/>
      <c r="L109" s="149"/>
      <c r="M109" s="49"/>
      <c r="N109" s="4"/>
      <c r="O109" s="25"/>
      <c r="P109" s="25"/>
      <c r="Q109" s="25"/>
    </row>
    <row r="110" spans="10:17" ht="6.75" customHeight="1">
      <c r="J110" s="185"/>
      <c r="L110" s="149"/>
      <c r="M110" s="49"/>
      <c r="N110" s="4"/>
      <c r="O110" s="25"/>
      <c r="P110" s="25"/>
      <c r="Q110" s="25"/>
    </row>
    <row r="111" spans="8:17" ht="24" customHeight="1" thickBot="1">
      <c r="H111" s="67" t="s">
        <v>4</v>
      </c>
      <c r="I111" s="67" t="s">
        <v>55</v>
      </c>
      <c r="J111" s="185"/>
      <c r="K111" s="67" t="s">
        <v>1</v>
      </c>
      <c r="L111" s="172" t="s">
        <v>9</v>
      </c>
      <c r="M111" s="49"/>
      <c r="N111" s="4"/>
      <c r="O111" s="28"/>
      <c r="P111" s="28"/>
      <c r="Q111" s="28"/>
    </row>
    <row r="112" spans="1:31" ht="24" customHeight="1">
      <c r="A112" s="281" t="s">
        <v>40</v>
      </c>
      <c r="B112" s="304"/>
      <c r="C112" s="305"/>
      <c r="D112" s="305"/>
      <c r="E112" s="306"/>
      <c r="F112" s="128"/>
      <c r="G112" s="246"/>
      <c r="H112" s="239"/>
      <c r="I112" s="240"/>
      <c r="J112" s="200" t="b">
        <v>0</v>
      </c>
      <c r="K112" s="247"/>
      <c r="L112" s="247"/>
      <c r="M112" s="49"/>
      <c r="N112" s="50" t="b">
        <v>0</v>
      </c>
      <c r="O112" s="201">
        <f>IF(AND(OR(J112=TRUE,N112=TRUE),L112=1),IF(K112="",0,K112),0)</f>
        <v>0</v>
      </c>
      <c r="P112" s="202">
        <f>IF(AND(OR(J112=TRUE,N112=TRUE),L112=2),IF(K112="",0,K112),0)</f>
        <v>0</v>
      </c>
      <c r="Q112" s="203">
        <f>IF(AND(OR(J112=TRUE,N112=TRUE),L112=3),IF(K112="",0,K112),0)</f>
        <v>0</v>
      </c>
      <c r="R112" s="222">
        <f>IF(V112,"SCEGLIERE!",IF(OR(Y112,X112,W112),"ANNO ?",""))</f>
      </c>
      <c r="S112" s="165">
        <f>IF(U112,"CFU ?","")</f>
      </c>
      <c r="T112" s="61"/>
      <c r="U112" s="61" t="b">
        <f>IF(AND(J112,OR(K112&lt;1,K112&gt;12)),TRUE,FALSE)</f>
        <v>0</v>
      </c>
      <c r="V112" s="61" t="b">
        <f>IF(AND(N112,J112=FALSE),TRUE,FALSE)</f>
        <v>0</v>
      </c>
      <c r="W112" s="61" t="b">
        <f>IF(AND(J112,N112=FALSE,L112&lt;$L$6),TRUE,FALSE)</f>
        <v>0</v>
      </c>
      <c r="X112" s="61" t="b">
        <f>IF(AND(N112,L112&gt;$L$6-$T$6+1),TRUE,FALSE)</f>
        <v>0</v>
      </c>
      <c r="Y112" s="226" t="b">
        <f>IF(OR(AND(J112=FALSE,N112=FALSE),AND(L112&lt;4,L112&gt;0)),FALSE,TRUE)</f>
        <v>0</v>
      </c>
      <c r="Z112" s="61"/>
      <c r="AA112" s="227" t="b">
        <f>AND(N112,Y112=FALSE,L112&lt;$L$6,L112&lt;M112)</f>
        <v>0</v>
      </c>
      <c r="AB112" s="228">
        <f>IF(AA112,1,"")</f>
      </c>
      <c r="AC112" s="229"/>
      <c r="AD112" s="169"/>
      <c r="AE112" s="118">
        <f>IF(AND(N112,Y112=FALSE,L112=$L$6,$T$6=1),K112,"")</f>
      </c>
    </row>
    <row r="113" spans="1:31" ht="24" customHeight="1">
      <c r="A113" s="282"/>
      <c r="B113" s="304"/>
      <c r="C113" s="305"/>
      <c r="D113" s="305"/>
      <c r="E113" s="306"/>
      <c r="F113" s="128"/>
      <c r="G113" s="246"/>
      <c r="H113" s="239"/>
      <c r="I113" s="240"/>
      <c r="J113" s="200" t="b">
        <v>0</v>
      </c>
      <c r="K113" s="247"/>
      <c r="L113" s="247"/>
      <c r="M113" s="49"/>
      <c r="N113" s="50" t="b">
        <v>0</v>
      </c>
      <c r="O113" s="24">
        <f>IF(AND(OR(J113=TRUE,N113=TRUE),L113=1),IF(K113="",0,K113),0)</f>
        <v>0</v>
      </c>
      <c r="P113" s="25">
        <f>IF(AND(OR(J113=TRUE,N113=TRUE),L113=2),IF(K113="",0,K113),0)</f>
        <v>0</v>
      </c>
      <c r="Q113" s="26">
        <f>IF(AND(OR(J113=TRUE,N113=TRUE),L113=3),IF(K113="",0,K113),0)</f>
        <v>0</v>
      </c>
      <c r="R113" s="222">
        <f>IF(V113,"SCEGLIERE!",IF(OR(Y113,X113,W113),"ANNO ?",""))</f>
      </c>
      <c r="S113" s="165">
        <f>IF(U113,"CFU ?","")</f>
      </c>
      <c r="T113" s="61"/>
      <c r="U113" s="61" t="b">
        <f>IF(AND(J113,OR(K113&lt;1,K113&gt;12)),TRUE,FALSE)</f>
        <v>0</v>
      </c>
      <c r="V113" s="61" t="b">
        <f>IF(AND(N113,J113=FALSE),TRUE,FALSE)</f>
        <v>0</v>
      </c>
      <c r="W113" s="61" t="b">
        <f>IF(AND(J113,N113=FALSE,L113&lt;$L$6),TRUE,FALSE)</f>
        <v>0</v>
      </c>
      <c r="X113" s="61" t="b">
        <f>IF(AND(N113,L113&gt;$L$6-$T$6+1),TRUE,FALSE)</f>
        <v>0</v>
      </c>
      <c r="Y113" s="226" t="b">
        <f>IF(OR(AND(J113=FALSE,N113=FALSE),AND(L113&lt;4,L113&gt;0)),FALSE,TRUE)</f>
        <v>0</v>
      </c>
      <c r="Z113" s="61"/>
      <c r="AA113" s="227" t="b">
        <f>AND(N113,Y113=FALSE,L113&lt;$L$6,L113&lt;M113)</f>
        <v>0</v>
      </c>
      <c r="AB113" s="228">
        <f>IF(AA113,1,"")</f>
      </c>
      <c r="AC113" s="229"/>
      <c r="AD113" s="169"/>
      <c r="AE113" s="118">
        <f>IF(AND(N113,Y113=FALSE,L113=$L$6,$T$6=1),K113,"")</f>
      </c>
    </row>
    <row r="114" spans="1:31" ht="24" customHeight="1">
      <c r="A114" s="282"/>
      <c r="B114" s="304"/>
      <c r="C114" s="305"/>
      <c r="D114" s="305"/>
      <c r="E114" s="306"/>
      <c r="F114" s="128"/>
      <c r="G114" s="246"/>
      <c r="H114" s="239"/>
      <c r="I114" s="240"/>
      <c r="J114" s="200" t="b">
        <v>0</v>
      </c>
      <c r="K114" s="247"/>
      <c r="L114" s="247"/>
      <c r="M114" s="49"/>
      <c r="N114" s="50" t="b">
        <v>0</v>
      </c>
      <c r="O114" s="24">
        <f>IF(AND(OR(J114=TRUE,N114=TRUE),L114=1),IF(K114="",0,K114),0)</f>
        <v>0</v>
      </c>
      <c r="P114" s="25">
        <f>IF(AND(OR(J114=TRUE,N114=TRUE),L114=2),IF(K114="",0,K114),0)</f>
        <v>0</v>
      </c>
      <c r="Q114" s="26">
        <f>IF(AND(OR(J114=TRUE,N114=TRUE),L114=3),IF(K114="",0,K114),0)</f>
        <v>0</v>
      </c>
      <c r="R114" s="222">
        <f>IF(V114,"SCEGLIERE!",IF(OR(Y114,X114,W114),"ANNO ?",""))</f>
      </c>
      <c r="S114" s="165">
        <f>IF(U114,"CFU ?","")</f>
      </c>
      <c r="T114" s="61"/>
      <c r="U114" s="61" t="b">
        <f>IF(AND(J114,OR(K114&lt;1,K114&gt;12)),TRUE,FALSE)</f>
        <v>0</v>
      </c>
      <c r="V114" s="61" t="b">
        <f>IF(AND(N114,J114=FALSE),TRUE,FALSE)</f>
        <v>0</v>
      </c>
      <c r="W114" s="61" t="b">
        <f>IF(AND(J114,N114=FALSE,L114&lt;$L$6),TRUE,FALSE)</f>
        <v>0</v>
      </c>
      <c r="X114" s="61" t="b">
        <f>IF(AND(N114,L114&gt;$L$6-$T$6+1),TRUE,FALSE)</f>
        <v>0</v>
      </c>
      <c r="Y114" s="226" t="b">
        <f>IF(OR(AND(J114=FALSE,N114=FALSE),AND(L114&lt;4,L114&gt;0)),FALSE,TRUE)</f>
        <v>0</v>
      </c>
      <c r="Z114" s="61"/>
      <c r="AA114" s="227" t="b">
        <f>AND(N114,Y114=FALSE,L114&lt;$L$6,L114&lt;M114)</f>
        <v>0</v>
      </c>
      <c r="AB114" s="228">
        <f>IF(AA114,1,"")</f>
      </c>
      <c r="AC114" s="229"/>
      <c r="AD114" s="169"/>
      <c r="AE114" s="118">
        <f>IF(AND(N114,Y114=FALSE,L114=$L$6,$T$6=1),K114,"")</f>
      </c>
    </row>
    <row r="115" spans="1:31" ht="24" customHeight="1">
      <c r="A115" s="282"/>
      <c r="B115" s="304"/>
      <c r="C115" s="305"/>
      <c r="D115" s="305"/>
      <c r="E115" s="306"/>
      <c r="F115" s="128"/>
      <c r="G115" s="246"/>
      <c r="H115" s="239"/>
      <c r="I115" s="240"/>
      <c r="J115" s="200" t="b">
        <v>0</v>
      </c>
      <c r="K115" s="247"/>
      <c r="L115" s="247"/>
      <c r="M115" s="49"/>
      <c r="N115" s="50" t="b">
        <v>0</v>
      </c>
      <c r="O115" s="24">
        <f>IF(AND(OR(J115=TRUE,N115=TRUE),L115=1),IF(K115="",0,K115),0)</f>
        <v>0</v>
      </c>
      <c r="P115" s="25">
        <f>IF(AND(OR(J115=TRUE,N115=TRUE),L115=2),IF(K115="",0,K115),0)</f>
        <v>0</v>
      </c>
      <c r="Q115" s="26">
        <f>IF(AND(OR(J115=TRUE,N115=TRUE),L115=3),IF(K115="",0,K115),0)</f>
        <v>0</v>
      </c>
      <c r="R115" s="222">
        <f>IF(V115,"SCEGLIERE!",IF(OR(Y115,X115,W115),"ANNO ?",""))</f>
      </c>
      <c r="S115" s="165">
        <f>IF(U115,"CFU ?","")</f>
      </c>
      <c r="T115" s="61"/>
      <c r="U115" s="61" t="b">
        <f>IF(AND(J115,OR(K115&lt;1,K115&gt;12)),TRUE,FALSE)</f>
        <v>0</v>
      </c>
      <c r="V115" s="61" t="b">
        <f>IF(AND(N115,J115=FALSE),TRUE,FALSE)</f>
        <v>0</v>
      </c>
      <c r="W115" s="61" t="b">
        <f>IF(AND(J115,N115=FALSE,L115&lt;$L$6),TRUE,FALSE)</f>
        <v>0</v>
      </c>
      <c r="X115" s="61" t="b">
        <f>IF(AND(N115,L115&gt;$L$6-$T$6+1),TRUE,FALSE)</f>
        <v>0</v>
      </c>
      <c r="Y115" s="226" t="b">
        <f>IF(OR(AND(J115=FALSE,N115=FALSE),AND(L115&lt;4,L115&gt;0)),FALSE,TRUE)</f>
        <v>0</v>
      </c>
      <c r="Z115" s="61"/>
      <c r="AA115" s="227" t="b">
        <f>AND(N115,Y115=FALSE,L115&lt;$L$6,L115&lt;M115)</f>
        <v>0</v>
      </c>
      <c r="AB115" s="228">
        <f>IF(AA115,1,"")</f>
      </c>
      <c r="AC115" s="229"/>
      <c r="AD115" s="169"/>
      <c r="AE115" s="118">
        <f>IF(AND(N115,Y115=FALSE,L115=$L$6,$T$6=1),K115,"")</f>
      </c>
    </row>
    <row r="116" spans="1:31" ht="24" customHeight="1" thickBot="1">
      <c r="A116" s="283"/>
      <c r="B116" s="304"/>
      <c r="C116" s="305"/>
      <c r="D116" s="305"/>
      <c r="E116" s="306"/>
      <c r="F116" s="128"/>
      <c r="G116" s="246"/>
      <c r="H116" s="239"/>
      <c r="I116" s="240"/>
      <c r="J116" s="200" t="b">
        <v>0</v>
      </c>
      <c r="K116" s="247"/>
      <c r="L116" s="247"/>
      <c r="M116" s="49"/>
      <c r="N116" s="50" t="b">
        <v>0</v>
      </c>
      <c r="O116" s="27">
        <f>IF(AND(OR(J116=TRUE,N116=TRUE),L116=1),IF(K116="",0,K116),0)</f>
        <v>0</v>
      </c>
      <c r="P116" s="28">
        <f>IF(AND(OR(J116=TRUE,N116=TRUE),L116=2),IF(K116="",0,K116),0)</f>
        <v>0</v>
      </c>
      <c r="Q116" s="29">
        <f>IF(AND(OR(J116=TRUE,N116=TRUE),L116=3),IF(K116="",0,K116),0)</f>
        <v>0</v>
      </c>
      <c r="R116" s="222">
        <f>IF(V116,"SCEGLIERE!",IF(OR(Y116,X116,W116),"ANNO ?",""))</f>
      </c>
      <c r="S116" s="165">
        <f>IF(U116,"CFU ?","")</f>
      </c>
      <c r="T116" s="61"/>
      <c r="U116" s="61" t="b">
        <f>IF(AND(J116,OR(K116&lt;1,K116&gt;12)),TRUE,FALSE)</f>
        <v>0</v>
      </c>
      <c r="V116" s="61" t="b">
        <f>IF(AND(N116,J116=FALSE),TRUE,FALSE)</f>
        <v>0</v>
      </c>
      <c r="W116" s="61" t="b">
        <f>IF(AND(J116,N116=FALSE,L116&lt;$L$6),TRUE,FALSE)</f>
        <v>0</v>
      </c>
      <c r="X116" s="61" t="b">
        <f>IF(AND(N116,L116&gt;$L$6-$T$6+1),TRUE,FALSE)</f>
        <v>0</v>
      </c>
      <c r="Y116" s="226" t="b">
        <f>IF(OR(AND(J116=FALSE,N116=FALSE),AND(L116&lt;4,L116&gt;0)),FALSE,TRUE)</f>
        <v>0</v>
      </c>
      <c r="Z116" s="61"/>
      <c r="AA116" s="227" t="b">
        <f>AND(N116,Y116=FALSE,L116&lt;$L$6,L116&lt;M116)</f>
        <v>0</v>
      </c>
      <c r="AB116" s="228">
        <f>IF(AA116,1,"")</f>
      </c>
      <c r="AC116" s="229"/>
      <c r="AD116" s="169"/>
      <c r="AE116" s="118">
        <f>IF(AND(N116,Y116=FALSE,L116=$L$6,$T$6=1),K116,"")</f>
      </c>
    </row>
    <row r="117" spans="10:31" ht="13.5" thickBot="1">
      <c r="J117" s="188"/>
      <c r="K117" s="118"/>
      <c r="L117" s="149"/>
      <c r="M117" s="49"/>
      <c r="N117" s="4"/>
      <c r="O117" s="25"/>
      <c r="P117" s="25"/>
      <c r="Q117" s="25"/>
      <c r="AE117" s="67">
        <f>IF(AND(N116=TRUE,T6=1,L116=R6),K116,"")</f>
      </c>
    </row>
    <row r="118" spans="1:31" ht="15" customHeight="1" thickBot="1">
      <c r="A118" s="263" t="s">
        <v>98</v>
      </c>
      <c r="I118" s="62" t="s">
        <v>1</v>
      </c>
      <c r="J118" s="189"/>
      <c r="K118" s="63">
        <f>SUM(K112:K116)</f>
        <v>0</v>
      </c>
      <c r="L118" s="149"/>
      <c r="M118" s="49"/>
      <c r="N118" s="50"/>
      <c r="O118" s="18">
        <f>SUM(O112:O116)</f>
        <v>0</v>
      </c>
      <c r="P118" s="19">
        <f>SUM(P112:P116)</f>
        <v>0</v>
      </c>
      <c r="Q118" s="20">
        <f>SUM(Q112:Q116)</f>
        <v>0</v>
      </c>
      <c r="R118" s="235">
        <f>IF(OR(U112:Y116),"ANNI, SCEGLI o CFU ?","")</f>
      </c>
      <c r="AE118" s="129">
        <f>SUM(AE112:AE117)</f>
        <v>0</v>
      </c>
    </row>
    <row r="119" spans="8:17" ht="18" customHeight="1" thickBot="1">
      <c r="H119" s="197" t="s">
        <v>42</v>
      </c>
      <c r="I119" s="150" t="s">
        <v>3</v>
      </c>
      <c r="J119" s="198"/>
      <c r="K119" s="63">
        <f>K118+K101</f>
        <v>168</v>
      </c>
      <c r="M119" s="49"/>
      <c r="N119" s="4"/>
      <c r="O119" s="25"/>
      <c r="P119" s="25"/>
      <c r="Q119" s="25"/>
    </row>
    <row r="120" spans="10:17" ht="6.75" customHeight="1">
      <c r="J120" s="188"/>
      <c r="K120" s="118"/>
      <c r="L120" s="149"/>
      <c r="M120" s="49"/>
      <c r="N120" s="50"/>
      <c r="O120" s="25"/>
      <c r="P120" s="25"/>
      <c r="Q120" s="25"/>
    </row>
    <row r="121" spans="2:17" ht="14.25" customHeight="1">
      <c r="B121" s="102" t="s">
        <v>5</v>
      </c>
      <c r="J121" s="185"/>
      <c r="M121" s="123"/>
      <c r="N121" s="3"/>
      <c r="O121" s="33"/>
      <c r="P121" s="33"/>
      <c r="Q121" s="33"/>
    </row>
    <row r="122" spans="10:17" ht="6" customHeight="1" thickBot="1">
      <c r="J122" s="185"/>
      <c r="M122" s="123"/>
      <c r="N122" s="3"/>
      <c r="O122" s="33"/>
      <c r="P122" s="33"/>
      <c r="Q122" s="33"/>
    </row>
    <row r="123" spans="1:24" ht="19.5" customHeight="1">
      <c r="A123" s="284" t="s">
        <v>75</v>
      </c>
      <c r="B123" s="331"/>
      <c r="C123" s="332"/>
      <c r="D123" s="332"/>
      <c r="E123" s="332"/>
      <c r="F123" s="332"/>
      <c r="G123" s="332"/>
      <c r="H123" s="332"/>
      <c r="I123" s="332"/>
      <c r="J123" s="332"/>
      <c r="K123" s="332"/>
      <c r="L123" s="333"/>
      <c r="M123" s="123"/>
      <c r="N123" s="3"/>
      <c r="O123" s="35" t="s">
        <v>29</v>
      </c>
      <c r="P123" s="33"/>
      <c r="Q123" s="33"/>
      <c r="T123" s="173" t="str">
        <f>IF(AND(L5="",S6=TRUE,R105="OK",O102="SI",P102="SI",Q102="SI",K102="SI",L99="SI",AD37="",AD72="",AD99=""),"PDS OK","CI SONO ERRORI")</f>
        <v>CI SONO ERRORI</v>
      </c>
      <c r="U123" s="173"/>
      <c r="V123" s="173"/>
      <c r="W123" s="173"/>
      <c r="X123" s="173"/>
    </row>
    <row r="124" spans="1:17" ht="19.5" customHeight="1">
      <c r="A124" s="285"/>
      <c r="B124" s="334"/>
      <c r="C124" s="335"/>
      <c r="D124" s="335"/>
      <c r="E124" s="335"/>
      <c r="F124" s="335"/>
      <c r="G124" s="335"/>
      <c r="H124" s="335"/>
      <c r="I124" s="335"/>
      <c r="J124" s="335"/>
      <c r="K124" s="335"/>
      <c r="L124" s="336"/>
      <c r="M124" s="123"/>
      <c r="N124" s="3"/>
      <c r="O124" s="33"/>
      <c r="P124" s="33"/>
      <c r="Q124" s="33"/>
    </row>
    <row r="125" spans="1:17" ht="19.5" customHeight="1">
      <c r="A125" s="285"/>
      <c r="B125" s="334"/>
      <c r="C125" s="335"/>
      <c r="D125" s="335"/>
      <c r="E125" s="335"/>
      <c r="F125" s="335"/>
      <c r="G125" s="335"/>
      <c r="H125" s="335"/>
      <c r="I125" s="335"/>
      <c r="J125" s="335"/>
      <c r="K125" s="335"/>
      <c r="L125" s="336"/>
      <c r="M125" s="123"/>
      <c r="N125" s="3"/>
      <c r="O125" s="33"/>
      <c r="P125" s="33"/>
      <c r="Q125" s="33"/>
    </row>
    <row r="126" spans="1:17" ht="19.5" customHeight="1">
      <c r="A126" s="285"/>
      <c r="B126" s="334"/>
      <c r="C126" s="335"/>
      <c r="D126" s="335"/>
      <c r="E126" s="335"/>
      <c r="F126" s="335"/>
      <c r="G126" s="335"/>
      <c r="H126" s="335"/>
      <c r="I126" s="335"/>
      <c r="J126" s="335"/>
      <c r="K126" s="335"/>
      <c r="L126" s="336"/>
      <c r="M126" s="123"/>
      <c r="N126" s="3"/>
      <c r="O126" s="33"/>
      <c r="P126" s="33"/>
      <c r="Q126" s="33"/>
    </row>
    <row r="127" spans="1:17" ht="19.5" customHeight="1">
      <c r="A127" s="285"/>
      <c r="B127" s="334"/>
      <c r="C127" s="335"/>
      <c r="D127" s="335"/>
      <c r="E127" s="335"/>
      <c r="F127" s="335"/>
      <c r="G127" s="335"/>
      <c r="H127" s="335"/>
      <c r="I127" s="335"/>
      <c r="J127" s="335"/>
      <c r="K127" s="335"/>
      <c r="L127" s="336"/>
      <c r="M127" s="123"/>
      <c r="N127" s="3"/>
      <c r="O127" s="33"/>
      <c r="P127" s="33"/>
      <c r="Q127" s="33"/>
    </row>
    <row r="128" spans="1:17" ht="19.5" customHeight="1" thickBot="1">
      <c r="A128" s="286"/>
      <c r="B128" s="337"/>
      <c r="C128" s="338"/>
      <c r="D128" s="338"/>
      <c r="E128" s="338"/>
      <c r="F128" s="338"/>
      <c r="G128" s="338"/>
      <c r="H128" s="338"/>
      <c r="I128" s="338"/>
      <c r="J128" s="338"/>
      <c r="K128" s="338"/>
      <c r="L128" s="339"/>
      <c r="M128" s="123"/>
      <c r="N128" s="3"/>
      <c r="O128" s="33"/>
      <c r="P128" s="33"/>
      <c r="Q128" s="33"/>
    </row>
    <row r="129" spans="2:17" ht="12.75">
      <c r="B129" s="68"/>
      <c r="C129" s="68"/>
      <c r="D129" s="68"/>
      <c r="E129" s="68"/>
      <c r="F129" s="68"/>
      <c r="G129" s="68"/>
      <c r="H129" s="68"/>
      <c r="I129" s="68"/>
      <c r="J129" s="190"/>
      <c r="K129" s="88"/>
      <c r="L129" s="68"/>
      <c r="M129" s="123"/>
      <c r="N129" s="3"/>
      <c r="O129" s="33"/>
      <c r="P129" s="33"/>
      <c r="Q129" s="33"/>
    </row>
    <row r="130" spans="2:17" ht="15.75" customHeight="1">
      <c r="B130" s="174" t="s">
        <v>52</v>
      </c>
      <c r="C130" s="68"/>
      <c r="D130" s="68"/>
      <c r="E130" s="68"/>
      <c r="F130" s="68"/>
      <c r="G130" s="68"/>
      <c r="H130" s="68"/>
      <c r="I130" s="68"/>
      <c r="J130" s="190"/>
      <c r="K130" s="88"/>
      <c r="L130" s="68"/>
      <c r="M130" s="123"/>
      <c r="N130" s="3"/>
      <c r="O130" s="33"/>
      <c r="P130" s="34" t="s">
        <v>15</v>
      </c>
      <c r="Q130" s="33"/>
    </row>
    <row r="131" spans="2:17" ht="12.75">
      <c r="B131" s="68"/>
      <c r="C131" s="68"/>
      <c r="D131" s="68"/>
      <c r="E131" s="68"/>
      <c r="F131" s="68"/>
      <c r="G131" s="68"/>
      <c r="H131" s="68"/>
      <c r="I131" s="68"/>
      <c r="J131" s="190"/>
      <c r="K131" s="88"/>
      <c r="L131" s="68"/>
      <c r="M131" s="123"/>
      <c r="N131" s="3"/>
      <c r="Q131" s="33"/>
    </row>
    <row r="132" spans="10:17" ht="19.5" customHeight="1">
      <c r="J132" s="185"/>
      <c r="M132" s="123"/>
      <c r="N132" s="3"/>
      <c r="O132" s="33"/>
      <c r="P132" s="33"/>
      <c r="Q132" s="33"/>
    </row>
    <row r="133" spans="2:14" ht="17.25">
      <c r="B133" s="175" t="s">
        <v>53</v>
      </c>
      <c r="H133" s="175" t="s">
        <v>54</v>
      </c>
      <c r="J133" s="185"/>
      <c r="M133" s="123"/>
      <c r="N133" s="3"/>
    </row>
    <row r="134" spans="10:14" ht="12.75">
      <c r="J134" s="185"/>
      <c r="M134" s="123"/>
      <c r="N134" s="3"/>
    </row>
    <row r="135" spans="10:14" ht="12.75">
      <c r="J135" s="185"/>
      <c r="M135" s="123"/>
      <c r="N135" s="3"/>
    </row>
    <row r="136" spans="10:14" ht="12.75">
      <c r="J136" s="185"/>
      <c r="M136" s="123"/>
      <c r="N136" s="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spans="13:14" ht="12.75">
      <c r="M645" s="123"/>
      <c r="N645" s="89" t="b">
        <v>1</v>
      </c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  <row r="952" ht="12.75">
      <c r="M952" s="123"/>
    </row>
    <row r="953" ht="12.75">
      <c r="M953" s="123"/>
    </row>
    <row r="954" ht="12.75">
      <c r="M954" s="123"/>
    </row>
    <row r="955" ht="12.75">
      <c r="M955" s="123"/>
    </row>
    <row r="956" ht="12.75">
      <c r="M956" s="123"/>
    </row>
    <row r="957" ht="12.75">
      <c r="M957" s="123"/>
    </row>
    <row r="958" ht="12.75">
      <c r="M958" s="123"/>
    </row>
    <row r="959" ht="12.75">
      <c r="M959" s="123"/>
    </row>
    <row r="960" ht="12.75">
      <c r="M960" s="123"/>
    </row>
    <row r="961" ht="12.75">
      <c r="M961" s="123"/>
    </row>
    <row r="962" ht="12.75">
      <c r="M962" s="123"/>
    </row>
    <row r="963" ht="12.75">
      <c r="M963" s="123"/>
    </row>
    <row r="964" ht="12.75">
      <c r="M964" s="123"/>
    </row>
    <row r="965" ht="12.75">
      <c r="M965" s="123"/>
    </row>
    <row r="966" ht="12.75">
      <c r="M966" s="123"/>
    </row>
    <row r="967" ht="12.75">
      <c r="M967" s="123"/>
    </row>
    <row r="968" ht="12.75">
      <c r="M968" s="123"/>
    </row>
    <row r="969" ht="12.75">
      <c r="M969" s="123"/>
    </row>
    <row r="970" ht="12.75">
      <c r="M970" s="123"/>
    </row>
    <row r="971" ht="12.75">
      <c r="M971" s="123"/>
    </row>
    <row r="972" ht="12.75">
      <c r="M972" s="123"/>
    </row>
    <row r="973" ht="12.75">
      <c r="M973" s="123"/>
    </row>
    <row r="974" ht="12.75">
      <c r="M974" s="123"/>
    </row>
    <row r="975" ht="12.75">
      <c r="M975" s="123"/>
    </row>
    <row r="976" ht="12.75">
      <c r="M976" s="123"/>
    </row>
    <row r="977" ht="12.75">
      <c r="M977" s="123"/>
    </row>
    <row r="978" ht="12.75">
      <c r="M978" s="123"/>
    </row>
    <row r="979" ht="12.75">
      <c r="M979" s="123"/>
    </row>
  </sheetData>
  <sheetProtection password="C7C7" sheet="1" objects="1" scenarios="1"/>
  <mergeCells count="30">
    <mergeCell ref="B123:L128"/>
    <mergeCell ref="B113:E113"/>
    <mergeCell ref="B114:E114"/>
    <mergeCell ref="B115:E115"/>
    <mergeCell ref="B112:E112"/>
    <mergeCell ref="N6:P6"/>
    <mergeCell ref="N9:P9"/>
    <mergeCell ref="B116:E116"/>
    <mergeCell ref="O106:P106"/>
    <mergeCell ref="B96:E96"/>
    <mergeCell ref="I2:M2"/>
    <mergeCell ref="C3:E3"/>
    <mergeCell ref="D4:E4"/>
    <mergeCell ref="I3:K3"/>
    <mergeCell ref="C2:E2"/>
    <mergeCell ref="G2:H2"/>
    <mergeCell ref="S106:AA106"/>
    <mergeCell ref="B97:E97"/>
    <mergeCell ref="Y6:AD6"/>
    <mergeCell ref="AD100:AD101"/>
    <mergeCell ref="R101:AB102"/>
    <mergeCell ref="C7:H7"/>
    <mergeCell ref="N7:O7"/>
    <mergeCell ref="R8:Y8"/>
    <mergeCell ref="A112:A116"/>
    <mergeCell ref="A123:A128"/>
    <mergeCell ref="A2:A7"/>
    <mergeCell ref="A14:A35"/>
    <mergeCell ref="A81:A97"/>
    <mergeCell ref="A42:A70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8" right="0.49" top="0.3937007874015748" bottom="0.3937007874015748" header="0.5118110236220472" footer="0.5118110236220472"/>
  <pageSetup fitToHeight="4" horizontalDpi="600" verticalDpi="600" orientation="landscape" paperSize="9" scale="62" r:id="rId3"/>
  <rowBreaks count="3" manualBreakCount="3">
    <brk id="38" max="26" man="1"/>
    <brk id="76" max="26" man="1"/>
    <brk id="107" max="26" man="1"/>
  </rowBreaks>
  <ignoredErrors>
    <ignoredError sqref="P113 R51" formula="1"/>
    <ignoredError sqref="J44:J46 J50:J52 J56:J58 J63:J64 J68:J70 J6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2015-12-16T15:53:06Z</cp:lastPrinted>
  <dcterms:created xsi:type="dcterms:W3CDTF">2007-02-08T10:44:31Z</dcterms:created>
  <dcterms:modified xsi:type="dcterms:W3CDTF">2022-12-16T14:45:27Z</dcterms:modified>
  <cp:category/>
  <cp:version/>
  <cp:contentType/>
  <cp:contentStatus/>
</cp:coreProperties>
</file>