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310" activeTab="0"/>
  </bookViews>
  <sheets>
    <sheet name="Ing. Gestionale delle TLC" sheetId="1" r:id="rId1"/>
  </sheets>
  <definedNames>
    <definedName name="_xlnm.Print_Area" localSheetId="0">'Ing. Gestionale delle TLC'!$A$1:$AE$98</definedName>
  </definedNames>
  <calcPr fullCalcOnLoad="1"/>
</workbook>
</file>

<file path=xl/sharedStrings.xml><?xml version="1.0" encoding="utf-8"?>
<sst xmlns="http://schemas.openxmlformats.org/spreadsheetml/2006/main" count="116" uniqueCount="96">
  <si>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</si>
  <si>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</si>
  <si>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</si>
  <si>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</si>
  <si>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</si>
  <si>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</si>
  <si>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</si>
  <si>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</si>
  <si>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</si>
  <si>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</si>
  <si>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</si>
  <si>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</si>
  <si>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</si>
  <si>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</si>
  <si>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</si>
  <si>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</si>
  <si>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</si>
  <si>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</si>
  <si>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</si>
  <si>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</si>
  <si>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</si>
  <si>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</si>
  <si>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</si>
  <si>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</si>
  <si>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</si>
  <si>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</si>
  <si>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</si>
  <si>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</si>
  <si>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</si>
  <si>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</si>
  <si>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</si>
  <si>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</si>
  <si>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</si>
  <si>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</si>
  <si>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</si>
  <si>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</si>
  <si>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</si>
  <si>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</si>
  <si>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</si>
  <si>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</si>
  <si>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</si>
  <si>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</si>
  <si>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</si>
  <si>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</si>
  <si>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</si>
  <si>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</si>
  <si>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</si>
  <si>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</si>
  <si>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</si>
  <si>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</si>
  <si>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</si>
  <si>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</si>
  <si>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</si>
  <si>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</si>
  <si>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</si>
  <si>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</si>
  <si>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</si>
  <si>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</si>
  <si>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</si>
  <si>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</si>
  <si>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</si>
  <si>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Metodi e Modelli di Ottimizzazione Discreta 1</t>
  </si>
  <si>
    <t>Economia ed Organizzazione Aziendale 1 + 2</t>
  </si>
  <si>
    <t>CFU esami corso di laurea più soprannumero e anticipi</t>
  </si>
  <si>
    <t>CFU acquisiti nell'anno</t>
  </si>
  <si>
    <t>Compilare solo</t>
  </si>
  <si>
    <t>le parti in verde</t>
  </si>
  <si>
    <t xml:space="preserve">      ANNO DI ISCRIZIONE</t>
  </si>
  <si>
    <t>&lt;aaaa/aaaa&gt;</t>
  </si>
  <si>
    <t>Turismo Digitale</t>
  </si>
  <si>
    <t>Elettrotecnica</t>
  </si>
  <si>
    <t>Reti di Telecomunicazioni e Internet</t>
  </si>
  <si>
    <t>Gestione Aziendale 1</t>
  </si>
  <si>
    <t>Sistemi di Telecomunicazioni</t>
  </si>
  <si>
    <t>Segnali e Processi per le Telecomunicazioni</t>
  </si>
  <si>
    <t xml:space="preserve">  ** Solo se anche Sistemi Software</t>
  </si>
  <si>
    <t>Gestione dello Spettro Radio</t>
  </si>
  <si>
    <t>Modelli e Linguaggi di Simulazione**</t>
  </si>
  <si>
    <t>Sistemi Software</t>
  </si>
  <si>
    <t>Gestione Aziendale 2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</si>
  <si>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</si>
  <si>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</si>
  <si>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</si>
  <si>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</si>
  <si>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Insegnamenti caratterizzanti di altri indirizzi:</t>
  </si>
  <si>
    <t>Programmazione Web</t>
  </si>
  <si>
    <t>Logistica</t>
  </si>
  <si>
    <t>Modelli di Sistemi di Produzione</t>
  </si>
  <si>
    <t xml:space="preserve">     In Corso</t>
  </si>
  <si>
    <t xml:space="preserve">   Fuori Corso</t>
  </si>
  <si>
    <t>Economia Applicata all'Ingegneria 1 + 2</t>
  </si>
  <si>
    <t>Fondamenti di Chimica dei Materiali</t>
  </si>
  <si>
    <t>Fondamenti di Informatica</t>
  </si>
  <si>
    <t>Basi di Dati e Conoscenza</t>
  </si>
  <si>
    <t>Sistemi Dinamici</t>
  </si>
  <si>
    <t>INDIRIZZO: Ing. Gestionale delle Telecomunicazioni A.A.2023/2024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</si>
</sst>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9" fillId="4" borderId="40" xfId="0" applyFont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41" xfId="0" applyFill="1" applyBorder="1" applyAlignment="1" applyProtection="1">
      <alignment horizontal="left"/>
      <protection locked="0"/>
    </xf>
    <xf numFmtId="0" fontId="14" fillId="33" borderId="42" xfId="0" applyFont="1" applyFill="1" applyBorder="1" applyAlignment="1" applyProtection="1">
      <alignment vertical="center" textRotation="90"/>
      <protection/>
    </xf>
    <xf numFmtId="0" fontId="0" fillId="33" borderId="43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2" fillId="34" borderId="42" xfId="0" applyFont="1" applyFill="1" applyBorder="1" applyAlignment="1" applyProtection="1">
      <alignment vertical="center" textRotation="90"/>
      <protection/>
    </xf>
    <xf numFmtId="0" fontId="2" fillId="0" borderId="43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42" xfId="0" applyFont="1" applyFill="1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5" borderId="42" xfId="0" applyFont="1" applyFill="1" applyBorder="1" applyAlignment="1" applyProtection="1">
      <alignment vertical="center" textRotation="90"/>
      <protection/>
    </xf>
    <xf numFmtId="0" fontId="14" fillId="35" borderId="43" xfId="0" applyFont="1" applyFill="1" applyBorder="1" applyAlignment="1" applyProtection="1">
      <alignment vertical="center" textRotation="90"/>
      <protection/>
    </xf>
    <xf numFmtId="0" fontId="0" fillId="35" borderId="43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8" fillId="4" borderId="23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44" xfId="0" applyFont="1" applyBorder="1" applyAlignment="1" applyProtection="1">
      <alignment horizontal="center"/>
      <protection hidden="1"/>
    </xf>
    <xf numFmtId="0" fontId="0" fillId="0" borderId="45" xfId="0" applyBorder="1" applyAlignment="1">
      <alignment horizontal="center"/>
    </xf>
    <xf numFmtId="0" fontId="9" fillId="4" borderId="46" xfId="0" applyFont="1" applyFill="1" applyBorder="1" applyAlignment="1" applyProtection="1">
      <alignment horizontal="center"/>
      <protection locked="0"/>
    </xf>
    <xf numFmtId="0" fontId="0" fillId="4" borderId="39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9" fillId="4" borderId="15" xfId="0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17" xfId="0" applyFill="1" applyBorder="1" applyAlignment="1">
      <alignment horizontal="left"/>
    </xf>
    <xf numFmtId="0" fontId="9" fillId="4" borderId="48" xfId="0" applyFont="1" applyFill="1" applyBorder="1" applyAlignment="1" applyProtection="1">
      <alignment horizontal="left"/>
      <protection locked="0"/>
    </xf>
    <xf numFmtId="0" fontId="9" fillId="4" borderId="49" xfId="0" applyFont="1" applyFill="1" applyBorder="1" applyAlignment="1" applyProtection="1">
      <alignment horizontal="left"/>
      <protection locked="0"/>
    </xf>
    <xf numFmtId="0" fontId="0" fillId="4" borderId="50" xfId="0" applyFill="1" applyBorder="1" applyAlignment="1">
      <alignment horizontal="left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14" fillId="3" borderId="42" xfId="0" applyFont="1" applyFill="1" applyBorder="1" applyAlignment="1" applyProtection="1">
      <alignment vertical="center" textRotation="90"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4" borderId="15" xfId="0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43" xfId="0" applyBorder="1" applyAlignment="1">
      <alignment horizontal="center" wrapText="1"/>
    </xf>
    <xf numFmtId="0" fontId="18" fillId="4" borderId="51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52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41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5.57421875" style="66" customWidth="1"/>
    <col min="2" max="3" width="9.140625" style="66" customWidth="1"/>
    <col min="4" max="4" width="16.281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218" customWidth="1"/>
    <col min="25" max="25" width="0.85546875" style="75" customWidth="1"/>
    <col min="26" max="26" width="4.7109375" style="74" customWidth="1"/>
    <col min="27" max="27" width="0.85546875" style="38" customWidth="1"/>
    <col min="28" max="28" width="8.28125" style="203" customWidth="1"/>
    <col min="29" max="29" width="0.85546875" style="38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282" t="s">
        <v>19</v>
      </c>
      <c r="B2" s="1" t="s">
        <v>6</v>
      </c>
      <c r="C2" s="276" t="s">
        <v>29</v>
      </c>
      <c r="D2" s="277"/>
      <c r="E2" s="278"/>
      <c r="F2" s="2"/>
      <c r="G2" s="293" t="s">
        <v>7</v>
      </c>
      <c r="H2" s="293"/>
      <c r="I2" s="310" t="s">
        <v>30</v>
      </c>
      <c r="J2" s="311"/>
      <c r="K2" s="311"/>
      <c r="L2" s="311"/>
      <c r="M2" s="312"/>
      <c r="N2" s="78"/>
      <c r="O2" s="231"/>
      <c r="P2" s="232" t="s">
        <v>65</v>
      </c>
      <c r="Q2" s="233"/>
      <c r="S2" s="79"/>
      <c r="T2" s="80" t="s">
        <v>55</v>
      </c>
      <c r="U2" s="219"/>
      <c r="V2" s="219"/>
      <c r="W2" s="219"/>
      <c r="X2" s="219"/>
      <c r="Y2" s="81"/>
      <c r="Z2" s="82"/>
      <c r="AA2" s="83"/>
      <c r="AB2" s="204"/>
      <c r="AC2" s="84"/>
      <c r="AD2" s="85"/>
    </row>
    <row r="3" spans="1:19" ht="21" customHeight="1">
      <c r="A3" s="283"/>
      <c r="B3" s="6" t="s">
        <v>10</v>
      </c>
      <c r="C3" s="305" t="s">
        <v>31</v>
      </c>
      <c r="D3" s="306"/>
      <c r="E3" s="307"/>
      <c r="F3" s="7"/>
      <c r="G3" s="7" t="s">
        <v>8</v>
      </c>
      <c r="H3" s="7"/>
      <c r="I3" s="308" t="s">
        <v>33</v>
      </c>
      <c r="J3" s="297"/>
      <c r="K3" s="298"/>
      <c r="M3" s="8"/>
      <c r="O3" s="234"/>
      <c r="P3" s="235" t="s">
        <v>66</v>
      </c>
      <c r="Q3" s="236"/>
      <c r="R3" s="91"/>
      <c r="S3" s="92"/>
    </row>
    <row r="4" spans="1:19" ht="21" customHeight="1">
      <c r="A4" s="283"/>
      <c r="B4" s="6" t="s">
        <v>35</v>
      </c>
      <c r="C4" s="86"/>
      <c r="D4" s="308" t="s">
        <v>32</v>
      </c>
      <c r="E4" s="309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283"/>
      <c r="B5" s="7" t="s">
        <v>38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88</v>
      </c>
      <c r="O5" s="70"/>
      <c r="P5" s="88" t="s">
        <v>89</v>
      </c>
      <c r="Q5" s="90"/>
      <c r="R5" s="91"/>
      <c r="S5" s="92"/>
    </row>
    <row r="6" spans="1:30" ht="23.25" customHeight="1">
      <c r="A6" s="283"/>
      <c r="B6" s="6" t="s">
        <v>80</v>
      </c>
      <c r="C6" s="68"/>
      <c r="D6" s="68"/>
      <c r="E6" s="327" t="s">
        <v>68</v>
      </c>
      <c r="F6" s="328"/>
      <c r="G6" s="251"/>
      <c r="H6" s="37" t="s">
        <v>67</v>
      </c>
      <c r="I6" s="68"/>
      <c r="J6" s="96"/>
      <c r="K6" s="97"/>
      <c r="L6" s="237">
        <v>1</v>
      </c>
      <c r="M6" s="8"/>
      <c r="N6" s="238"/>
      <c r="O6" s="239"/>
      <c r="P6" s="240"/>
      <c r="Q6" s="90"/>
      <c r="R6" s="98">
        <f>L6</f>
        <v>1</v>
      </c>
      <c r="S6" s="273" t="b">
        <f>IF(T6=2,TRUE,IF(R6&lt;3,FALSE,TRUE))</f>
        <v>1</v>
      </c>
      <c r="T6" s="191">
        <v>2</v>
      </c>
      <c r="U6" s="191"/>
      <c r="V6" s="191"/>
      <c r="W6" s="191"/>
      <c r="X6" s="191"/>
      <c r="Y6" s="313" t="str">
        <f>IF(T6=2,"IN CORSO",IF(R6&lt;3,"ERRORE FUORI CORSO","FUORI CORSO"))</f>
        <v>IN CORSO</v>
      </c>
      <c r="Z6" s="314"/>
      <c r="AA6" s="314"/>
      <c r="AB6" s="314"/>
      <c r="AC6" s="314"/>
      <c r="AD6" s="314"/>
    </row>
    <row r="7" spans="1:27" ht="8.25" customHeight="1" thickBot="1">
      <c r="A7" s="284"/>
      <c r="B7" s="10"/>
      <c r="C7" s="294"/>
      <c r="D7" s="295"/>
      <c r="E7" s="295"/>
      <c r="F7" s="295"/>
      <c r="G7" s="295"/>
      <c r="H7" s="295"/>
      <c r="I7" s="68"/>
      <c r="J7" s="68"/>
      <c r="K7" s="88"/>
      <c r="L7" s="229"/>
      <c r="M7" s="68"/>
      <c r="N7" s="299"/>
      <c r="O7" s="299"/>
      <c r="P7" s="70"/>
      <c r="Q7" s="90"/>
      <c r="Z7" s="73"/>
      <c r="AA7" s="100"/>
    </row>
    <row r="8" spans="9:27" ht="12.75">
      <c r="I8" s="230"/>
      <c r="J8" s="68"/>
      <c r="K8" s="88"/>
      <c r="L8" s="68"/>
      <c r="M8" s="68"/>
      <c r="N8" s="69"/>
      <c r="O8" s="70"/>
      <c r="P8" s="70"/>
      <c r="Q8" s="90"/>
      <c r="R8" s="320" t="s">
        <v>24</v>
      </c>
      <c r="S8" s="321"/>
      <c r="T8" s="321"/>
      <c r="U8" s="321"/>
      <c r="V8" s="321"/>
      <c r="W8" s="321"/>
      <c r="X8" s="321"/>
      <c r="Y8" s="321"/>
      <c r="Z8" s="98">
        <f>IF(T6=1,18,18)</f>
        <v>18</v>
      </c>
      <c r="AA8" s="73"/>
    </row>
    <row r="9" spans="2:19" ht="25.5" customHeight="1" thickBot="1">
      <c r="B9" s="172" t="s">
        <v>58</v>
      </c>
      <c r="C9" s="101"/>
      <c r="D9" s="101"/>
      <c r="E9" s="101"/>
      <c r="I9" s="252" t="s">
        <v>81</v>
      </c>
      <c r="J9" s="11"/>
      <c r="K9" s="13"/>
      <c r="L9" s="11"/>
      <c r="M9" s="11"/>
      <c r="N9" s="302" t="s">
        <v>68</v>
      </c>
      <c r="O9" s="303"/>
      <c r="P9" s="304"/>
      <c r="Q9" s="173"/>
      <c r="S9" s="100"/>
    </row>
    <row r="10" ht="25.5" customHeight="1" thickBot="1">
      <c r="B10" s="200" t="s">
        <v>95</v>
      </c>
    </row>
    <row r="11" spans="2:17" ht="15.75" customHeight="1" thickBot="1">
      <c r="B11" s="102" t="s">
        <v>27</v>
      </c>
      <c r="C11" s="102"/>
      <c r="O11" s="103"/>
      <c r="P11" s="104" t="s">
        <v>14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54</v>
      </c>
      <c r="I12" s="107" t="s">
        <v>82</v>
      </c>
      <c r="K12" s="107" t="s">
        <v>1</v>
      </c>
      <c r="L12" s="109" t="s">
        <v>9</v>
      </c>
      <c r="M12" s="109" t="s">
        <v>26</v>
      </c>
      <c r="N12" s="110"/>
      <c r="O12" s="41" t="s">
        <v>11</v>
      </c>
      <c r="P12" s="42" t="s">
        <v>12</v>
      </c>
      <c r="Q12" s="43" t="s">
        <v>13</v>
      </c>
      <c r="R12" s="72"/>
      <c r="S12" s="73"/>
      <c r="T12" s="40" t="s">
        <v>16</v>
      </c>
      <c r="U12" s="220"/>
      <c r="V12" s="220"/>
      <c r="W12" s="220"/>
      <c r="X12" s="220"/>
      <c r="Y12" s="75"/>
      <c r="Z12" s="111" t="s">
        <v>18</v>
      </c>
      <c r="AA12" s="100"/>
      <c r="AB12" s="112" t="s">
        <v>34</v>
      </c>
      <c r="AC12" s="99"/>
      <c r="AD12" s="113" t="s">
        <v>36</v>
      </c>
      <c r="AE12" s="114" t="s">
        <v>22</v>
      </c>
    </row>
    <row r="13" spans="9:24" ht="13.5" thickBot="1">
      <c r="I13" s="68"/>
      <c r="J13" s="68"/>
      <c r="L13" s="71"/>
      <c r="O13" s="19"/>
      <c r="P13" s="20"/>
      <c r="Q13" s="21"/>
      <c r="T13" s="98"/>
      <c r="U13" s="221"/>
      <c r="V13" s="221"/>
      <c r="W13" s="221"/>
      <c r="X13" s="221"/>
    </row>
    <row r="14" spans="1:31" ht="24" customHeight="1">
      <c r="A14" s="285" t="s">
        <v>20</v>
      </c>
      <c r="B14" s="52" t="s">
        <v>43</v>
      </c>
      <c r="C14" s="115"/>
      <c r="D14" s="115"/>
      <c r="E14" s="115"/>
      <c r="F14" s="116"/>
      <c r="G14" s="241"/>
      <c r="H14" s="242"/>
      <c r="I14" s="243"/>
      <c r="J14" s="4">
        <v>2</v>
      </c>
      <c r="K14" s="44">
        <v>12</v>
      </c>
      <c r="L14" s="244"/>
      <c r="M14" s="62">
        <v>1</v>
      </c>
      <c r="N14" s="51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1" t="str">
        <f>IF(OR(Y14,X14,W14),"ANNO ?",IF(T14&lt;&gt;"","ANTICIPO",""))</f>
        <v>ANNO ?</v>
      </c>
      <c r="S14" s="164"/>
      <c r="T14" s="62">
        <f aca="true" t="shared" si="3" ref="T14:T32">IF(AND(W14=FALSE,Y14=FALSE,M14-L14=1,J14=2),K14,"")</f>
      </c>
      <c r="U14" s="214"/>
      <c r="V14" s="214"/>
      <c r="W14" s="214" t="b">
        <f>IF(AND(J14=2,L14&lt;$L$6),TRUE,FALSE)</f>
        <v>1</v>
      </c>
      <c r="X14" s="214" t="b">
        <f>IF(AND(J14=1,L14&gt;$L$6-$T$6+1),TRUE,FALSE)</f>
        <v>0</v>
      </c>
      <c r="Y14" s="214" t="b">
        <f>IF(AND(L14&lt;4,L14&gt;0),FALSE,TRUE)</f>
        <v>1</v>
      </c>
      <c r="Z14" s="62">
        <f>IF(R14="ANTICIPO",1,"")</f>
      </c>
      <c r="AA14" s="215" t="b">
        <f>AND(J14=1,Y14=FALSE,L14&lt;$L$6,L14&lt;M14)</f>
        <v>0</v>
      </c>
      <c r="AB14" s="205">
        <f>IF(AA14,1,"")</f>
      </c>
      <c r="AC14" s="215" t="b">
        <f aca="true" t="shared" si="4" ref="AC14:AC32">AND(Y14=FALSE,L14&lt;M14-1)</f>
        <v>0</v>
      </c>
      <c r="AD14" s="165">
        <f>IF(AC14,"NON CONSENTITO","")</f>
      </c>
      <c r="AE14" s="118">
        <f>IF(AND(J14=1,Y14=FALSE,L14=$L$6,$T$6=1),K14,"")</f>
      </c>
    </row>
    <row r="15" spans="1:31" ht="24" customHeight="1">
      <c r="A15" s="286"/>
      <c r="B15" s="53" t="s">
        <v>90</v>
      </c>
      <c r="C15" s="115"/>
      <c r="D15" s="115"/>
      <c r="E15" s="115"/>
      <c r="F15" s="116"/>
      <c r="G15" s="241"/>
      <c r="H15" s="242"/>
      <c r="I15" s="243"/>
      <c r="J15" s="4">
        <v>2</v>
      </c>
      <c r="K15" s="44">
        <v>12</v>
      </c>
      <c r="L15" s="244"/>
      <c r="M15" s="62">
        <v>1</v>
      </c>
      <c r="N15" s="51"/>
      <c r="O15" s="22">
        <f t="shared" si="0"/>
        <v>0</v>
      </c>
      <c r="P15" s="23">
        <f t="shared" si="1"/>
        <v>0</v>
      </c>
      <c r="Q15" s="24">
        <f t="shared" si="2"/>
        <v>0</v>
      </c>
      <c r="R15" s="201" t="str">
        <f aca="true" t="shared" si="5" ref="R15:R32">IF(OR(Y15,X15,W15),"ANNO ?",IF(T15&lt;&gt;"","ANTICIPO",""))</f>
        <v>ANNO ?</v>
      </c>
      <c r="S15" s="164"/>
      <c r="T15" s="62">
        <f t="shared" si="3"/>
      </c>
      <c r="U15" s="214"/>
      <c r="V15" s="214"/>
      <c r="W15" s="214" t="b">
        <f aca="true" t="shared" si="6" ref="W15:W32">IF(AND(J15=2,L15&lt;$L$6),TRUE,FALSE)</f>
        <v>1</v>
      </c>
      <c r="X15" s="214" t="b">
        <f aca="true" t="shared" si="7" ref="X15:X32">IF(AND(J15=1,L15&gt;$L$6-$T$6+1),TRUE,FALSE)</f>
        <v>0</v>
      </c>
      <c r="Y15" s="214" t="b">
        <f aca="true" t="shared" si="8" ref="Y15:Y32">IF(AND(L15&lt;4,L15&gt;0),FALSE,TRUE)</f>
        <v>1</v>
      </c>
      <c r="Z15" s="62">
        <f aca="true" t="shared" si="9" ref="Z15:Z32">IF(R15="ANTICIPO",1,"")</f>
      </c>
      <c r="AA15" s="215" t="b">
        <f aca="true" t="shared" si="10" ref="AA15:AA32">AND(J15=1,Y15=FALSE,L15&lt;$L$6,L15&lt;M15)</f>
        <v>0</v>
      </c>
      <c r="AB15" s="205">
        <f aca="true" t="shared" si="11" ref="AB15:AB32">IF(AA15,1,"")</f>
      </c>
      <c r="AC15" s="215" t="b">
        <f t="shared" si="4"/>
        <v>0</v>
      </c>
      <c r="AD15" s="165">
        <f aca="true" t="shared" si="12" ref="AD15:AD32">IF(AC15,"NON CONSENTITO","")</f>
      </c>
      <c r="AE15" s="118">
        <f aca="true" t="shared" si="13" ref="AE15:AE32">IF(AND(J15=1,Y15=FALSE,L15=$L$6,$T$6=1),K15,"")</f>
      </c>
    </row>
    <row r="16" spans="1:31" ht="24" customHeight="1">
      <c r="A16" s="286"/>
      <c r="B16" s="53" t="s">
        <v>91</v>
      </c>
      <c r="C16" s="115"/>
      <c r="D16" s="115"/>
      <c r="E16" s="115"/>
      <c r="F16" s="116"/>
      <c r="G16" s="241"/>
      <c r="H16" s="242"/>
      <c r="I16" s="243"/>
      <c r="J16" s="4">
        <v>2</v>
      </c>
      <c r="K16" s="44">
        <v>6</v>
      </c>
      <c r="L16" s="244"/>
      <c r="M16" s="62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201" t="str">
        <f t="shared" si="5"/>
        <v>ANNO ?</v>
      </c>
      <c r="S16" s="164"/>
      <c r="T16" s="62">
        <f t="shared" si="3"/>
      </c>
      <c r="U16" s="214"/>
      <c r="V16" s="214"/>
      <c r="W16" s="214" t="b">
        <f t="shared" si="6"/>
        <v>1</v>
      </c>
      <c r="X16" s="214" t="b">
        <f t="shared" si="7"/>
        <v>0</v>
      </c>
      <c r="Y16" s="214" t="b">
        <f t="shared" si="8"/>
        <v>1</v>
      </c>
      <c r="Z16" s="62">
        <f t="shared" si="9"/>
      </c>
      <c r="AA16" s="215" t="b">
        <f t="shared" si="10"/>
        <v>0</v>
      </c>
      <c r="AB16" s="205">
        <f t="shared" si="11"/>
      </c>
      <c r="AC16" s="215" t="b">
        <f t="shared" si="4"/>
        <v>0</v>
      </c>
      <c r="AD16" s="165">
        <f t="shared" si="12"/>
      </c>
      <c r="AE16" s="118">
        <f t="shared" si="13"/>
      </c>
    </row>
    <row r="17" spans="1:31" ht="24" customHeight="1">
      <c r="A17" s="286"/>
      <c r="B17" s="53" t="s">
        <v>44</v>
      </c>
      <c r="C17" s="115"/>
      <c r="D17" s="115"/>
      <c r="E17" s="115"/>
      <c r="F17" s="116"/>
      <c r="G17" s="241"/>
      <c r="H17" s="242"/>
      <c r="I17" s="243"/>
      <c r="J17" s="4">
        <v>2</v>
      </c>
      <c r="K17" s="44">
        <v>12</v>
      </c>
      <c r="L17" s="244"/>
      <c r="M17" s="62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201" t="str">
        <f t="shared" si="5"/>
        <v>ANNO ?</v>
      </c>
      <c r="S17" s="164"/>
      <c r="T17" s="62">
        <f t="shared" si="3"/>
      </c>
      <c r="U17" s="214"/>
      <c r="V17" s="214"/>
      <c r="W17" s="214" t="b">
        <f t="shared" si="6"/>
        <v>1</v>
      </c>
      <c r="X17" s="214" t="b">
        <f t="shared" si="7"/>
        <v>0</v>
      </c>
      <c r="Y17" s="214" t="b">
        <f t="shared" si="8"/>
        <v>1</v>
      </c>
      <c r="Z17" s="62">
        <f t="shared" si="9"/>
      </c>
      <c r="AA17" s="215" t="b">
        <f t="shared" si="10"/>
        <v>0</v>
      </c>
      <c r="AB17" s="205">
        <f t="shared" si="11"/>
      </c>
      <c r="AC17" s="215" t="b">
        <f t="shared" si="4"/>
        <v>0</v>
      </c>
      <c r="AD17" s="165">
        <f t="shared" si="12"/>
      </c>
      <c r="AE17" s="118">
        <f t="shared" si="13"/>
      </c>
    </row>
    <row r="18" spans="1:31" ht="24" customHeight="1">
      <c r="A18" s="286"/>
      <c r="B18" s="197" t="s">
        <v>92</v>
      </c>
      <c r="C18" s="115"/>
      <c r="D18" s="115"/>
      <c r="E18" s="115"/>
      <c r="F18" s="116"/>
      <c r="G18" s="241"/>
      <c r="H18" s="242"/>
      <c r="I18" s="243"/>
      <c r="J18" s="4">
        <v>2</v>
      </c>
      <c r="K18" s="44">
        <v>9</v>
      </c>
      <c r="L18" s="244"/>
      <c r="M18" s="62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201" t="str">
        <f t="shared" si="5"/>
        <v>ANNO ?</v>
      </c>
      <c r="S18" s="164"/>
      <c r="T18" s="62">
        <f t="shared" si="3"/>
      </c>
      <c r="U18" s="214"/>
      <c r="V18" s="214"/>
      <c r="W18" s="214" t="b">
        <f t="shared" si="6"/>
        <v>1</v>
      </c>
      <c r="X18" s="214" t="b">
        <f t="shared" si="7"/>
        <v>0</v>
      </c>
      <c r="Y18" s="214" t="b">
        <f t="shared" si="8"/>
        <v>1</v>
      </c>
      <c r="Z18" s="62">
        <f t="shared" si="9"/>
      </c>
      <c r="AA18" s="215" t="b">
        <f t="shared" si="10"/>
        <v>0</v>
      </c>
      <c r="AB18" s="205">
        <f t="shared" si="11"/>
      </c>
      <c r="AC18" s="215" t="b">
        <f t="shared" si="4"/>
        <v>0</v>
      </c>
      <c r="AD18" s="165">
        <f t="shared" si="12"/>
      </c>
      <c r="AE18" s="118">
        <f t="shared" si="13"/>
      </c>
    </row>
    <row r="19" spans="1:31" ht="24" customHeight="1">
      <c r="A19" s="286"/>
      <c r="B19" s="54" t="s">
        <v>45</v>
      </c>
      <c r="C19" s="115"/>
      <c r="D19" s="115"/>
      <c r="E19" s="115"/>
      <c r="F19" s="116"/>
      <c r="G19" s="241"/>
      <c r="H19" s="242"/>
      <c r="I19" s="243"/>
      <c r="J19" s="4">
        <v>2</v>
      </c>
      <c r="K19" s="44">
        <v>6</v>
      </c>
      <c r="L19" s="244"/>
      <c r="M19" s="62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201" t="str">
        <f t="shared" si="5"/>
        <v>ANNO ?</v>
      </c>
      <c r="S19" s="164"/>
      <c r="T19" s="62">
        <f t="shared" si="3"/>
      </c>
      <c r="U19" s="214"/>
      <c r="V19" s="214"/>
      <c r="W19" s="214" t="b">
        <f t="shared" si="6"/>
        <v>1</v>
      </c>
      <c r="X19" s="214" t="b">
        <f t="shared" si="7"/>
        <v>0</v>
      </c>
      <c r="Y19" s="214" t="b">
        <f t="shared" si="8"/>
        <v>1</v>
      </c>
      <c r="Z19" s="62">
        <f t="shared" si="9"/>
      </c>
      <c r="AA19" s="215" t="b">
        <f t="shared" si="10"/>
        <v>0</v>
      </c>
      <c r="AB19" s="205">
        <f t="shared" si="11"/>
      </c>
      <c r="AC19" s="215" t="b">
        <f t="shared" si="4"/>
        <v>0</v>
      </c>
      <c r="AD19" s="165">
        <f t="shared" si="12"/>
      </c>
      <c r="AE19" s="118">
        <f t="shared" si="13"/>
      </c>
    </row>
    <row r="20" spans="1:31" ht="24" customHeight="1">
      <c r="A20" s="286"/>
      <c r="B20" s="53" t="s">
        <v>46</v>
      </c>
      <c r="C20" s="115"/>
      <c r="D20" s="115"/>
      <c r="E20" s="115"/>
      <c r="F20" s="116"/>
      <c r="G20" s="241"/>
      <c r="H20" s="242"/>
      <c r="I20" s="243"/>
      <c r="J20" s="4">
        <v>2</v>
      </c>
      <c r="K20" s="44">
        <v>9</v>
      </c>
      <c r="L20" s="244"/>
      <c r="M20" s="62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201" t="str">
        <f t="shared" si="5"/>
        <v>ANNO ?</v>
      </c>
      <c r="S20" s="164"/>
      <c r="T20" s="62">
        <f t="shared" si="3"/>
      </c>
      <c r="U20" s="214"/>
      <c r="V20" s="214"/>
      <c r="W20" s="214" t="b">
        <f t="shared" si="6"/>
        <v>1</v>
      </c>
      <c r="X20" s="214" t="b">
        <f t="shared" si="7"/>
        <v>0</v>
      </c>
      <c r="Y20" s="214" t="b">
        <f t="shared" si="8"/>
        <v>1</v>
      </c>
      <c r="Z20" s="62">
        <f t="shared" si="9"/>
      </c>
      <c r="AA20" s="215" t="b">
        <f t="shared" si="10"/>
        <v>0</v>
      </c>
      <c r="AB20" s="205">
        <f t="shared" si="11"/>
      </c>
      <c r="AC20" s="215" t="b">
        <f t="shared" si="4"/>
        <v>0</v>
      </c>
      <c r="AD20" s="165">
        <f t="shared" si="12"/>
      </c>
      <c r="AE20" s="118">
        <f t="shared" si="13"/>
      </c>
    </row>
    <row r="21" spans="1:31" ht="24" customHeight="1">
      <c r="A21" s="286"/>
      <c r="B21" s="53" t="s">
        <v>70</v>
      </c>
      <c r="C21" s="115"/>
      <c r="D21" s="115"/>
      <c r="E21" s="115"/>
      <c r="F21" s="116"/>
      <c r="G21" s="241"/>
      <c r="H21" s="242"/>
      <c r="I21" s="243"/>
      <c r="J21" s="4">
        <v>2</v>
      </c>
      <c r="K21" s="44">
        <v>6</v>
      </c>
      <c r="L21" s="244"/>
      <c r="M21" s="62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201" t="str">
        <f t="shared" si="5"/>
        <v>ANNO ?</v>
      </c>
      <c r="S21" s="164"/>
      <c r="T21" s="62">
        <f t="shared" si="3"/>
      </c>
      <c r="U21" s="214"/>
      <c r="V21" s="214"/>
      <c r="W21" s="214" t="b">
        <f t="shared" si="6"/>
        <v>1</v>
      </c>
      <c r="X21" s="214" t="b">
        <f t="shared" si="7"/>
        <v>0</v>
      </c>
      <c r="Y21" s="214" t="b">
        <f t="shared" si="8"/>
        <v>1</v>
      </c>
      <c r="Z21" s="62">
        <f t="shared" si="9"/>
      </c>
      <c r="AA21" s="215" t="b">
        <f t="shared" si="10"/>
        <v>0</v>
      </c>
      <c r="AB21" s="205">
        <f t="shared" si="11"/>
      </c>
      <c r="AC21" s="215" t="b">
        <f t="shared" si="4"/>
        <v>0</v>
      </c>
      <c r="AD21" s="165">
        <f t="shared" si="12"/>
      </c>
      <c r="AE21" s="118">
        <f t="shared" si="13"/>
      </c>
    </row>
    <row r="22" spans="1:31" ht="24" customHeight="1">
      <c r="A22" s="286"/>
      <c r="B22" s="53" t="s">
        <v>47</v>
      </c>
      <c r="C22" s="115"/>
      <c r="D22" s="115"/>
      <c r="E22" s="115"/>
      <c r="F22" s="116"/>
      <c r="G22" s="241"/>
      <c r="H22" s="242"/>
      <c r="I22" s="243"/>
      <c r="J22" s="4">
        <v>2</v>
      </c>
      <c r="K22" s="44">
        <v>9</v>
      </c>
      <c r="L22" s="244"/>
      <c r="M22" s="62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201" t="str">
        <f t="shared" si="5"/>
        <v>ANNO ?</v>
      </c>
      <c r="S22" s="164"/>
      <c r="T22" s="62">
        <f t="shared" si="3"/>
      </c>
      <c r="U22" s="214"/>
      <c r="V22" s="214"/>
      <c r="W22" s="214" t="b">
        <f t="shared" si="6"/>
        <v>1</v>
      </c>
      <c r="X22" s="214" t="b">
        <f t="shared" si="7"/>
        <v>0</v>
      </c>
      <c r="Y22" s="214" t="b">
        <f t="shared" si="8"/>
        <v>1</v>
      </c>
      <c r="Z22" s="62">
        <f t="shared" si="9"/>
      </c>
      <c r="AA22" s="215" t="b">
        <f t="shared" si="10"/>
        <v>0</v>
      </c>
      <c r="AB22" s="205">
        <f t="shared" si="11"/>
      </c>
      <c r="AC22" s="215" t="b">
        <f t="shared" si="4"/>
        <v>0</v>
      </c>
      <c r="AD22" s="165">
        <f t="shared" si="12"/>
      </c>
      <c r="AE22" s="118">
        <f t="shared" si="13"/>
      </c>
    </row>
    <row r="23" spans="1:31" ht="24" customHeight="1">
      <c r="A23" s="286"/>
      <c r="B23" s="53" t="s">
        <v>42</v>
      </c>
      <c r="C23" s="115"/>
      <c r="D23" s="115"/>
      <c r="E23" s="115"/>
      <c r="F23" s="116"/>
      <c r="G23" s="241"/>
      <c r="H23" s="242"/>
      <c r="I23" s="243"/>
      <c r="J23" s="4">
        <v>2</v>
      </c>
      <c r="K23" s="44">
        <v>12</v>
      </c>
      <c r="L23" s="244"/>
      <c r="M23" s="62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201" t="str">
        <f t="shared" si="5"/>
        <v>ANNO ?</v>
      </c>
      <c r="S23" s="164"/>
      <c r="T23" s="62">
        <f t="shared" si="3"/>
      </c>
      <c r="U23" s="214"/>
      <c r="V23" s="214"/>
      <c r="W23" s="214" t="b">
        <f t="shared" si="6"/>
        <v>1</v>
      </c>
      <c r="X23" s="214" t="b">
        <f t="shared" si="7"/>
        <v>0</v>
      </c>
      <c r="Y23" s="214" t="b">
        <f t="shared" si="8"/>
        <v>1</v>
      </c>
      <c r="Z23" s="62">
        <f t="shared" si="9"/>
      </c>
      <c r="AA23" s="215" t="b">
        <f t="shared" si="10"/>
        <v>0</v>
      </c>
      <c r="AB23" s="205">
        <f t="shared" si="11"/>
      </c>
      <c r="AC23" s="215" t="b">
        <f t="shared" si="4"/>
        <v>0</v>
      </c>
      <c r="AD23" s="165">
        <f t="shared" si="12"/>
      </c>
      <c r="AE23" s="118">
        <f t="shared" si="13"/>
      </c>
    </row>
    <row r="24" spans="1:31" ht="24" customHeight="1">
      <c r="A24" s="286"/>
      <c r="B24" s="53" t="s">
        <v>62</v>
      </c>
      <c r="C24" s="115"/>
      <c r="D24" s="115"/>
      <c r="E24" s="115"/>
      <c r="F24" s="116"/>
      <c r="G24" s="241"/>
      <c r="H24" s="242"/>
      <c r="I24" s="243"/>
      <c r="J24" s="4">
        <v>2</v>
      </c>
      <c r="K24" s="44">
        <v>9</v>
      </c>
      <c r="L24" s="244"/>
      <c r="M24" s="62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201" t="str">
        <f t="shared" si="5"/>
        <v>ANNO ?</v>
      </c>
      <c r="S24" s="164"/>
      <c r="T24" s="62">
        <f t="shared" si="3"/>
      </c>
      <c r="U24" s="214"/>
      <c r="V24" s="214"/>
      <c r="W24" s="214" t="b">
        <f t="shared" si="6"/>
        <v>1</v>
      </c>
      <c r="X24" s="214" t="b">
        <f t="shared" si="7"/>
        <v>0</v>
      </c>
      <c r="Y24" s="214" t="b">
        <f t="shared" si="8"/>
        <v>1</v>
      </c>
      <c r="Z24" s="62">
        <f t="shared" si="9"/>
      </c>
      <c r="AA24" s="215" t="b">
        <f t="shared" si="10"/>
        <v>0</v>
      </c>
      <c r="AB24" s="205">
        <f t="shared" si="11"/>
      </c>
      <c r="AC24" s="215" t="b">
        <f t="shared" si="4"/>
        <v>0</v>
      </c>
      <c r="AD24" s="165">
        <f t="shared" si="12"/>
      </c>
      <c r="AE24" s="118">
        <f t="shared" si="13"/>
      </c>
    </row>
    <row r="25" spans="1:31" ht="24" customHeight="1">
      <c r="A25" s="286"/>
      <c r="B25" s="53" t="s">
        <v>94</v>
      </c>
      <c r="C25" s="115"/>
      <c r="D25" s="115"/>
      <c r="E25" s="115"/>
      <c r="F25" s="116"/>
      <c r="G25" s="241"/>
      <c r="H25" s="242"/>
      <c r="I25" s="243"/>
      <c r="J25" s="4">
        <v>2</v>
      </c>
      <c r="K25" s="44">
        <v>9</v>
      </c>
      <c r="L25" s="244"/>
      <c r="M25" s="62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201" t="str">
        <f t="shared" si="5"/>
        <v>ANNO ?</v>
      </c>
      <c r="S25" s="164"/>
      <c r="T25" s="62">
        <f t="shared" si="3"/>
      </c>
      <c r="U25" s="214"/>
      <c r="V25" s="214"/>
      <c r="W25" s="214" t="b">
        <f t="shared" si="6"/>
        <v>1</v>
      </c>
      <c r="X25" s="214" t="b">
        <f t="shared" si="7"/>
        <v>0</v>
      </c>
      <c r="Y25" s="214" t="b">
        <f t="shared" si="8"/>
        <v>1</v>
      </c>
      <c r="Z25" s="62">
        <f t="shared" si="9"/>
      </c>
      <c r="AA25" s="215" t="b">
        <f t="shared" si="10"/>
        <v>0</v>
      </c>
      <c r="AB25" s="205">
        <f t="shared" si="11"/>
      </c>
      <c r="AC25" s="215" t="b">
        <f t="shared" si="4"/>
        <v>0</v>
      </c>
      <c r="AD25" s="165">
        <f t="shared" si="12"/>
      </c>
      <c r="AE25" s="118">
        <f t="shared" si="13"/>
      </c>
    </row>
    <row r="26" spans="1:31" ht="24" customHeight="1">
      <c r="A26" s="286"/>
      <c r="B26" s="53" t="s">
        <v>48</v>
      </c>
      <c r="C26" s="115"/>
      <c r="D26" s="115"/>
      <c r="E26" s="115"/>
      <c r="F26" s="116"/>
      <c r="G26" s="241"/>
      <c r="H26" s="242"/>
      <c r="I26" s="243"/>
      <c r="J26" s="4">
        <v>2</v>
      </c>
      <c r="K26" s="44">
        <v>6</v>
      </c>
      <c r="L26" s="244"/>
      <c r="M26" s="62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201" t="str">
        <f t="shared" si="5"/>
        <v>ANNO ?</v>
      </c>
      <c r="S26" s="164"/>
      <c r="T26" s="62">
        <f t="shared" si="3"/>
      </c>
      <c r="U26" s="214"/>
      <c r="V26" s="214"/>
      <c r="W26" s="214" t="b">
        <f t="shared" si="6"/>
        <v>1</v>
      </c>
      <c r="X26" s="214" t="b">
        <f t="shared" si="7"/>
        <v>0</v>
      </c>
      <c r="Y26" s="214" t="b">
        <f t="shared" si="8"/>
        <v>1</v>
      </c>
      <c r="Z26" s="62">
        <f t="shared" si="9"/>
      </c>
      <c r="AA26" s="215" t="b">
        <f t="shared" si="10"/>
        <v>0</v>
      </c>
      <c r="AB26" s="205">
        <f t="shared" si="11"/>
      </c>
      <c r="AC26" s="215" t="b">
        <f t="shared" si="4"/>
        <v>0</v>
      </c>
      <c r="AD26" s="165">
        <f t="shared" si="12"/>
      </c>
      <c r="AE26" s="118">
        <f t="shared" si="13"/>
      </c>
    </row>
    <row r="27" spans="1:31" ht="24" customHeight="1">
      <c r="A27" s="286"/>
      <c r="B27" s="53" t="s">
        <v>72</v>
      </c>
      <c r="C27" s="115"/>
      <c r="D27" s="115"/>
      <c r="E27" s="115"/>
      <c r="F27" s="116"/>
      <c r="G27" s="241"/>
      <c r="H27" s="242"/>
      <c r="I27" s="243"/>
      <c r="J27" s="4">
        <v>2</v>
      </c>
      <c r="K27" s="44">
        <v>6</v>
      </c>
      <c r="L27" s="244"/>
      <c r="M27" s="62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201" t="str">
        <f t="shared" si="5"/>
        <v>ANNO ?</v>
      </c>
      <c r="S27" s="164"/>
      <c r="T27" s="62">
        <f t="shared" si="3"/>
      </c>
      <c r="U27" s="214"/>
      <c r="V27" s="214"/>
      <c r="W27" s="214" t="b">
        <f t="shared" si="6"/>
        <v>1</v>
      </c>
      <c r="X27" s="214" t="b">
        <f t="shared" si="7"/>
        <v>0</v>
      </c>
      <c r="Y27" s="214" t="b">
        <f t="shared" si="8"/>
        <v>1</v>
      </c>
      <c r="Z27" s="62">
        <f t="shared" si="9"/>
      </c>
      <c r="AA27" s="215" t="b">
        <f t="shared" si="10"/>
        <v>0</v>
      </c>
      <c r="AB27" s="205">
        <f t="shared" si="11"/>
      </c>
      <c r="AC27" s="215" t="b">
        <f t="shared" si="4"/>
        <v>0</v>
      </c>
      <c r="AD27" s="165">
        <f t="shared" si="12"/>
      </c>
      <c r="AE27" s="118">
        <f t="shared" si="13"/>
      </c>
    </row>
    <row r="28" spans="1:31" ht="24" customHeight="1">
      <c r="A28" s="286"/>
      <c r="B28" s="53" t="s">
        <v>61</v>
      </c>
      <c r="C28" s="115"/>
      <c r="D28" s="115"/>
      <c r="E28" s="115"/>
      <c r="F28" s="116"/>
      <c r="G28" s="241"/>
      <c r="H28" s="242"/>
      <c r="I28" s="243"/>
      <c r="J28" s="4">
        <v>2</v>
      </c>
      <c r="K28" s="44">
        <v>6</v>
      </c>
      <c r="L28" s="244"/>
      <c r="M28" s="62">
        <v>3</v>
      </c>
      <c r="N28" s="51"/>
      <c r="O28" s="22">
        <f t="shared" si="0"/>
        <v>0</v>
      </c>
      <c r="P28" s="23">
        <f t="shared" si="1"/>
        <v>0</v>
      </c>
      <c r="Q28" s="24">
        <f t="shared" si="2"/>
        <v>0</v>
      </c>
      <c r="R28" s="201" t="str">
        <f t="shared" si="5"/>
        <v>ANNO ?</v>
      </c>
      <c r="S28" s="164"/>
      <c r="T28" s="62">
        <f t="shared" si="3"/>
      </c>
      <c r="U28" s="214"/>
      <c r="V28" s="214"/>
      <c r="W28" s="214" t="b">
        <f t="shared" si="6"/>
        <v>1</v>
      </c>
      <c r="X28" s="214" t="b">
        <f t="shared" si="7"/>
        <v>0</v>
      </c>
      <c r="Y28" s="214" t="b">
        <f t="shared" si="8"/>
        <v>1</v>
      </c>
      <c r="Z28" s="62">
        <f t="shared" si="9"/>
      </c>
      <c r="AA28" s="215" t="b">
        <f t="shared" si="10"/>
        <v>0</v>
      </c>
      <c r="AB28" s="205">
        <f t="shared" si="11"/>
      </c>
      <c r="AC28" s="215" t="b">
        <f t="shared" si="4"/>
        <v>0</v>
      </c>
      <c r="AD28" s="165">
        <f t="shared" si="12"/>
      </c>
      <c r="AE28" s="118">
        <f t="shared" si="13"/>
      </c>
    </row>
    <row r="29" spans="1:31" ht="24" customHeight="1">
      <c r="A29" s="286"/>
      <c r="B29" s="53" t="s">
        <v>74</v>
      </c>
      <c r="C29" s="115"/>
      <c r="D29" s="115"/>
      <c r="E29" s="115"/>
      <c r="F29" s="116"/>
      <c r="G29" s="241"/>
      <c r="H29" s="242"/>
      <c r="I29" s="243"/>
      <c r="J29" s="4">
        <v>2</v>
      </c>
      <c r="K29" s="44">
        <v>9</v>
      </c>
      <c r="L29" s="244"/>
      <c r="M29" s="62">
        <v>3</v>
      </c>
      <c r="N29" s="51"/>
      <c r="O29" s="22">
        <f t="shared" si="0"/>
        <v>0</v>
      </c>
      <c r="P29" s="23">
        <f t="shared" si="1"/>
        <v>0</v>
      </c>
      <c r="Q29" s="24">
        <f t="shared" si="2"/>
        <v>0</v>
      </c>
      <c r="R29" s="201" t="str">
        <f t="shared" si="5"/>
        <v>ANNO ?</v>
      </c>
      <c r="S29" s="164"/>
      <c r="T29" s="62">
        <f t="shared" si="3"/>
      </c>
      <c r="U29" s="214"/>
      <c r="V29" s="214"/>
      <c r="W29" s="214" t="b">
        <f t="shared" si="6"/>
        <v>1</v>
      </c>
      <c r="X29" s="214" t="b">
        <f t="shared" si="7"/>
        <v>0</v>
      </c>
      <c r="Y29" s="214" t="b">
        <f t="shared" si="8"/>
        <v>1</v>
      </c>
      <c r="Z29" s="62">
        <f t="shared" si="9"/>
      </c>
      <c r="AA29" s="215" t="b">
        <f t="shared" si="10"/>
        <v>0</v>
      </c>
      <c r="AB29" s="205">
        <f t="shared" si="11"/>
      </c>
      <c r="AC29" s="215" t="b">
        <f t="shared" si="4"/>
        <v>0</v>
      </c>
      <c r="AD29" s="165">
        <f t="shared" si="12"/>
      </c>
      <c r="AE29" s="118">
        <f t="shared" si="13"/>
      </c>
    </row>
    <row r="30" spans="1:31" ht="24" customHeight="1">
      <c r="A30" s="287"/>
      <c r="B30" s="53" t="s">
        <v>73</v>
      </c>
      <c r="C30" s="115"/>
      <c r="D30" s="115"/>
      <c r="E30" s="115"/>
      <c r="F30" s="116"/>
      <c r="G30" s="241"/>
      <c r="H30" s="242"/>
      <c r="I30" s="243"/>
      <c r="J30" s="4">
        <v>2</v>
      </c>
      <c r="K30" s="44">
        <v>6</v>
      </c>
      <c r="L30" s="244"/>
      <c r="M30" s="62">
        <v>3</v>
      </c>
      <c r="N30" s="51"/>
      <c r="O30" s="22">
        <f t="shared" si="0"/>
        <v>0</v>
      </c>
      <c r="P30" s="23">
        <f t="shared" si="1"/>
        <v>0</v>
      </c>
      <c r="Q30" s="24">
        <f t="shared" si="2"/>
        <v>0</v>
      </c>
      <c r="R30" s="201" t="str">
        <f t="shared" si="5"/>
        <v>ANNO ?</v>
      </c>
      <c r="S30" s="164"/>
      <c r="T30" s="62">
        <f t="shared" si="3"/>
      </c>
      <c r="U30" s="214"/>
      <c r="V30" s="214"/>
      <c r="W30" s="214" t="b">
        <f t="shared" si="6"/>
        <v>1</v>
      </c>
      <c r="X30" s="214" t="b">
        <f t="shared" si="7"/>
        <v>0</v>
      </c>
      <c r="Y30" s="214" t="b">
        <f t="shared" si="8"/>
        <v>1</v>
      </c>
      <c r="Z30" s="62">
        <f t="shared" si="9"/>
      </c>
      <c r="AA30" s="215" t="b">
        <f t="shared" si="10"/>
        <v>0</v>
      </c>
      <c r="AB30" s="205">
        <f t="shared" si="11"/>
      </c>
      <c r="AC30" s="215" t="b">
        <f t="shared" si="4"/>
        <v>0</v>
      </c>
      <c r="AD30" s="165">
        <f t="shared" si="12"/>
      </c>
      <c r="AE30" s="118">
        <f t="shared" si="13"/>
      </c>
    </row>
    <row r="31" spans="1:31" ht="24" customHeight="1">
      <c r="A31" s="287"/>
      <c r="B31" s="53" t="s">
        <v>49</v>
      </c>
      <c r="C31" s="115"/>
      <c r="D31" s="115"/>
      <c r="E31" s="115"/>
      <c r="F31" s="116"/>
      <c r="G31" s="241"/>
      <c r="H31" s="242"/>
      <c r="I31" s="243"/>
      <c r="J31" s="4">
        <v>2</v>
      </c>
      <c r="K31" s="44">
        <v>6</v>
      </c>
      <c r="L31" s="244"/>
      <c r="M31" s="62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201" t="str">
        <f t="shared" si="5"/>
        <v>ANNO ?</v>
      </c>
      <c r="S31" s="164"/>
      <c r="T31" s="62">
        <f t="shared" si="3"/>
      </c>
      <c r="U31" s="214"/>
      <c r="V31" s="214"/>
      <c r="W31" s="214" t="b">
        <f t="shared" si="6"/>
        <v>1</v>
      </c>
      <c r="X31" s="214" t="b">
        <f t="shared" si="7"/>
        <v>0</v>
      </c>
      <c r="Y31" s="214" t="b">
        <f t="shared" si="8"/>
        <v>1</v>
      </c>
      <c r="Z31" s="62">
        <f t="shared" si="9"/>
      </c>
      <c r="AA31" s="215" t="b">
        <f t="shared" si="10"/>
        <v>0</v>
      </c>
      <c r="AB31" s="205">
        <f t="shared" si="11"/>
      </c>
      <c r="AC31" s="215" t="b">
        <f t="shared" si="4"/>
        <v>0</v>
      </c>
      <c r="AD31" s="165">
        <f t="shared" si="12"/>
      </c>
      <c r="AE31" s="118">
        <f t="shared" si="13"/>
      </c>
    </row>
    <row r="32" spans="1:31" ht="24" customHeight="1">
      <c r="A32" s="287"/>
      <c r="B32" s="53" t="s">
        <v>71</v>
      </c>
      <c r="C32" s="115"/>
      <c r="D32" s="115"/>
      <c r="E32" s="115"/>
      <c r="F32" s="116"/>
      <c r="G32" s="241"/>
      <c r="H32" s="242"/>
      <c r="I32" s="243"/>
      <c r="J32" s="4">
        <v>2</v>
      </c>
      <c r="K32" s="44">
        <v>9</v>
      </c>
      <c r="L32" s="244"/>
      <c r="M32" s="62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201" t="str">
        <f t="shared" si="5"/>
        <v>ANNO ?</v>
      </c>
      <c r="S32" s="164"/>
      <c r="T32" s="62">
        <f t="shared" si="3"/>
      </c>
      <c r="U32" s="214"/>
      <c r="V32" s="214"/>
      <c r="W32" s="214" t="b">
        <f t="shared" si="6"/>
        <v>1</v>
      </c>
      <c r="X32" s="214" t="b">
        <f t="shared" si="7"/>
        <v>0</v>
      </c>
      <c r="Y32" s="214" t="b">
        <f t="shared" si="8"/>
        <v>1</v>
      </c>
      <c r="Z32" s="62">
        <f t="shared" si="9"/>
      </c>
      <c r="AA32" s="215" t="b">
        <f t="shared" si="10"/>
        <v>0</v>
      </c>
      <c r="AB32" s="205">
        <f t="shared" si="11"/>
      </c>
      <c r="AC32" s="215" t="b">
        <f t="shared" si="4"/>
        <v>0</v>
      </c>
      <c r="AD32" s="165">
        <f t="shared" si="12"/>
      </c>
      <c r="AE32" s="118">
        <f t="shared" si="13"/>
      </c>
    </row>
    <row r="33" spans="1:31" ht="1.5" customHeight="1">
      <c r="A33" s="287"/>
      <c r="B33" s="55"/>
      <c r="C33" s="121"/>
      <c r="D33" s="121"/>
      <c r="E33" s="121"/>
      <c r="F33" s="122"/>
      <c r="G33" s="174"/>
      <c r="H33" s="122"/>
      <c r="I33" s="175"/>
      <c r="J33" s="4">
        <v>2</v>
      </c>
      <c r="K33" s="44"/>
      <c r="L33" s="14"/>
      <c r="M33" s="123"/>
      <c r="N33" s="51"/>
      <c r="O33" s="22"/>
      <c r="P33" s="23"/>
      <c r="Q33" s="24"/>
      <c r="R33" s="201"/>
      <c r="S33" s="164"/>
      <c r="T33" s="62">
        <f>IF(AND(Y33&lt;&gt;"?",M33-L33=1,J33=2),K33,"")</f>
      </c>
      <c r="U33" s="214"/>
      <c r="V33" s="214"/>
      <c r="W33" s="214"/>
      <c r="X33" s="214"/>
      <c r="Y33" s="214" t="str">
        <f>IF(AND(L33&lt;4,L33&gt;0),"","?")</f>
        <v>?</v>
      </c>
      <c r="Z33" s="62">
        <f>IF(R33="ANTICIPO",1,"")</f>
      </c>
      <c r="AA33" s="215" t="b">
        <f>AND(J33=1,Y33&lt;&gt;"?",L33&lt;M33)</f>
        <v>0</v>
      </c>
      <c r="AB33" s="205">
        <f>IF(AA33,1,"")</f>
      </c>
      <c r="AC33" s="216"/>
      <c r="AD33" s="165">
        <f>IF(AND(Y33&lt;&gt;"?",M33-L33&gt;1),"NON CONSENTITO","")</f>
      </c>
      <c r="AE33" s="118">
        <f>IF(AND(L33&lt;=$L$6,J33=1),K33,"")</f>
      </c>
    </row>
    <row r="34" spans="1:31" ht="1.5" customHeight="1">
      <c r="A34" s="287"/>
      <c r="B34" s="56"/>
      <c r="C34" s="124"/>
      <c r="D34" s="124"/>
      <c r="E34" s="124"/>
      <c r="F34" s="12"/>
      <c r="G34" s="176"/>
      <c r="H34" s="12"/>
      <c r="I34" s="177"/>
      <c r="J34" s="4">
        <v>2</v>
      </c>
      <c r="K34" s="44"/>
      <c r="L34" s="14"/>
      <c r="M34" s="123"/>
      <c r="N34" s="51"/>
      <c r="O34" s="22"/>
      <c r="P34" s="23"/>
      <c r="Q34" s="24"/>
      <c r="R34" s="201"/>
      <c r="S34" s="164"/>
      <c r="T34" s="62">
        <f>IF(AND(Y34&lt;&gt;"?",M34-L34=1,J34=2),K34,"")</f>
      </c>
      <c r="U34" s="214"/>
      <c r="V34" s="214"/>
      <c r="W34" s="214"/>
      <c r="X34" s="214"/>
      <c r="Y34" s="214" t="str">
        <f>IF(AND(L34&lt;4,L34&gt;0),"","?")</f>
        <v>?</v>
      </c>
      <c r="Z34" s="62">
        <f>IF(R34="ANTICIPO",1,"")</f>
      </c>
      <c r="AA34" s="215" t="b">
        <f>AND(J34=1,Y34&lt;&gt;"?",L34&lt;M34)</f>
        <v>0</v>
      </c>
      <c r="AB34" s="205">
        <f>IF(AA34,1,"")</f>
      </c>
      <c r="AC34" s="216"/>
      <c r="AD34" s="165">
        <f>IF(AND(Y34&lt;&gt;"?",M34-L34&gt;1),"NON CONSENTITO","")</f>
      </c>
      <c r="AE34" s="118">
        <f>IF(AND(L34&lt;=$L$6,J34=1),K34,"")</f>
      </c>
    </row>
    <row r="35" spans="1:31" ht="1.5" customHeight="1">
      <c r="A35" s="287"/>
      <c r="B35" s="57"/>
      <c r="C35" s="125"/>
      <c r="D35" s="125"/>
      <c r="E35" s="125"/>
      <c r="F35" s="126"/>
      <c r="G35" s="178"/>
      <c r="H35" s="126"/>
      <c r="I35" s="179"/>
      <c r="J35" s="4">
        <v>2</v>
      </c>
      <c r="K35" s="44"/>
      <c r="L35" s="14"/>
      <c r="M35" s="123"/>
      <c r="N35" s="51"/>
      <c r="O35" s="22"/>
      <c r="P35" s="23"/>
      <c r="Q35" s="24"/>
      <c r="R35" s="201"/>
      <c r="S35" s="164"/>
      <c r="T35" s="62">
        <f>IF(AND(Y35&lt;&gt;"?",M35-L35=1,J35=2),K35,"")</f>
      </c>
      <c r="U35" s="214"/>
      <c r="V35" s="214"/>
      <c r="W35" s="214"/>
      <c r="X35" s="214"/>
      <c r="Y35" s="214" t="str">
        <f>IF(AND(L35&lt;4,L35&gt;0),"","?")</f>
        <v>?</v>
      </c>
      <c r="Z35" s="62">
        <f>IF(R35="ANTICIPO",1,"")</f>
      </c>
      <c r="AA35" s="215" t="b">
        <f>AND(J35=1,Y35&lt;&gt;"?",L35&lt;M35)</f>
        <v>0</v>
      </c>
      <c r="AB35" s="205">
        <f>IF(AA35,1,"")</f>
      </c>
      <c r="AC35" s="216"/>
      <c r="AD35" s="165">
        <f>IF(AND(Y35&lt;&gt;"?",M35-L35&gt;1),"NON CONSENTITO","")</f>
      </c>
      <c r="AE35" s="118">
        <f>IF(AND(L35&lt;=$L$6,J35=1),K35,"")</f>
      </c>
    </row>
    <row r="36" spans="1:31" ht="24" customHeight="1">
      <c r="A36" s="287"/>
      <c r="B36" s="53" t="s">
        <v>2</v>
      </c>
      <c r="C36" s="115"/>
      <c r="D36" s="115"/>
      <c r="E36" s="115"/>
      <c r="F36" s="116"/>
      <c r="G36" s="241"/>
      <c r="H36" s="242"/>
      <c r="I36" s="243"/>
      <c r="J36" s="4">
        <v>2</v>
      </c>
      <c r="K36" s="44">
        <v>3</v>
      </c>
      <c r="L36" s="244"/>
      <c r="M36" s="123"/>
      <c r="N36" s="51"/>
      <c r="O36" s="22">
        <f>IF(L36=1,K36,0)</f>
        <v>0</v>
      </c>
      <c r="P36" s="23">
        <f>IF(L36=2,K36,0)</f>
        <v>0</v>
      </c>
      <c r="Q36" s="24">
        <f>IF(L36=3,K36,0)</f>
        <v>0</v>
      </c>
      <c r="R36" s="201" t="str">
        <f>IF(OR(Y36,X36,W36),"ANNO ?","")</f>
        <v>ANNO ?</v>
      </c>
      <c r="S36" s="164"/>
      <c r="T36" s="62"/>
      <c r="U36" s="214"/>
      <c r="V36" s="214"/>
      <c r="W36" s="214" t="b">
        <f>IF(AND(J36=2,L36&lt;$L$6),TRUE,FALSE)</f>
        <v>1</v>
      </c>
      <c r="X36" s="214" t="b">
        <f>IF(AND(J36=1,L36&gt;$L$6-$T$6+1),TRUE,FALSE)</f>
        <v>0</v>
      </c>
      <c r="Y36" s="214" t="b">
        <f>IF(AND(L36&lt;4,L36&gt;0),FALSE,TRUE)</f>
        <v>1</v>
      </c>
      <c r="Z36" s="62"/>
      <c r="AA36" s="215" t="b">
        <f>AND(J36=1,Y36=FALSE,L36&lt;$L$6,L36&lt;M36)</f>
        <v>0</v>
      </c>
      <c r="AB36" s="205">
        <f>IF(AA36,1,"")</f>
      </c>
      <c r="AC36" s="215"/>
      <c r="AD36" s="165"/>
      <c r="AE36" s="118">
        <f>IF(AND(J36=1,Y36=FALSE,L36=$L$6,$T$6=1),K36,"")</f>
      </c>
    </row>
    <row r="37" spans="1:31" ht="24" customHeight="1">
      <c r="A37" s="287"/>
      <c r="B37" s="53" t="s">
        <v>23</v>
      </c>
      <c r="C37" s="115"/>
      <c r="D37" s="115"/>
      <c r="E37" s="115"/>
      <c r="F37" s="116"/>
      <c r="G37" s="241"/>
      <c r="H37" s="242"/>
      <c r="I37" s="243"/>
      <c r="J37" s="4">
        <v>2</v>
      </c>
      <c r="K37" s="44">
        <v>3</v>
      </c>
      <c r="L37" s="244"/>
      <c r="M37" s="62"/>
      <c r="N37" s="186"/>
      <c r="O37" s="23">
        <f>IF(L37=1,K37,0)</f>
        <v>0</v>
      </c>
      <c r="P37" s="23">
        <f>IF(L37=2,K37,0)</f>
        <v>0</v>
      </c>
      <c r="Q37" s="24">
        <f>IF(L37=3,K37,0)</f>
        <v>0</v>
      </c>
      <c r="R37" s="201" t="str">
        <f>IF(OR(Y37,X37,W37),"ANNO ?","")</f>
        <v>ANNO ?</v>
      </c>
      <c r="S37" s="164"/>
      <c r="T37" s="62"/>
      <c r="U37" s="214"/>
      <c r="V37" s="214"/>
      <c r="W37" s="214" t="b">
        <f>IF(AND(J37=2,L37&lt;$L$6),TRUE,FALSE)</f>
        <v>1</v>
      </c>
      <c r="X37" s="214" t="b">
        <f>IF(AND(J37=1,L37&gt;$L$6-$T$6+1),TRUE,FALSE)</f>
        <v>0</v>
      </c>
      <c r="Y37" s="214" t="b">
        <f>IF(AND(L37&lt;4,L37&gt;0),FALSE,TRUE)</f>
        <v>1</v>
      </c>
      <c r="Z37" s="62"/>
      <c r="AA37" s="215" t="b">
        <f>AND(J37=1,Y37=FALSE,L37&lt;$L$6,L37&lt;M37)</f>
        <v>0</v>
      </c>
      <c r="AB37" s="205">
        <f>IF(AA37,1,"")</f>
      </c>
      <c r="AC37" s="215"/>
      <c r="AD37" s="165"/>
      <c r="AE37" s="118">
        <f>IF(AND(J37=1,Y37=FALSE,L37=$L$6,$T$6=1),K37,"")</f>
      </c>
    </row>
    <row r="38" spans="1:31" ht="19.5" customHeight="1" thickBot="1">
      <c r="A38" s="288"/>
      <c r="B38" s="57" t="s">
        <v>0</v>
      </c>
      <c r="C38" s="125"/>
      <c r="D38" s="125"/>
      <c r="E38" s="127"/>
      <c r="F38" s="126"/>
      <c r="G38" s="68"/>
      <c r="H38" s="68"/>
      <c r="I38" s="68"/>
      <c r="J38" s="180"/>
      <c r="K38" s="45">
        <v>3</v>
      </c>
      <c r="L38" s="15">
        <v>3</v>
      </c>
      <c r="M38" s="62">
        <v>3</v>
      </c>
      <c r="N38" s="186"/>
      <c r="O38" s="25">
        <v>0</v>
      </c>
      <c r="P38" s="26">
        <v>0</v>
      </c>
      <c r="Q38" s="27">
        <f>IF(L38=3,K38,0)</f>
        <v>3</v>
      </c>
      <c r="R38" s="201"/>
      <c r="S38" s="164"/>
      <c r="T38" s="62"/>
      <c r="U38" s="214"/>
      <c r="V38" s="214"/>
      <c r="W38" s="214"/>
      <c r="X38" s="214"/>
      <c r="Y38" s="214"/>
      <c r="Z38" s="62"/>
      <c r="AA38" s="215"/>
      <c r="AB38" s="205"/>
      <c r="AC38" s="216"/>
      <c r="AD38" s="165"/>
      <c r="AE38" s="118"/>
    </row>
    <row r="39" spans="2:30" ht="9.75" customHeight="1">
      <c r="B39" s="58"/>
      <c r="J39" s="181"/>
      <c r="K39" s="46"/>
      <c r="L39" s="118"/>
      <c r="M39" s="123"/>
      <c r="N39" s="51"/>
      <c r="O39" s="23"/>
      <c r="P39" s="23"/>
      <c r="Q39" s="23"/>
      <c r="S39" s="119"/>
      <c r="T39" s="98"/>
      <c r="U39" s="221"/>
      <c r="V39" s="221"/>
      <c r="W39" s="221"/>
      <c r="X39" s="221"/>
      <c r="Y39" s="120"/>
      <c r="AB39" s="206"/>
      <c r="AD39" s="113"/>
    </row>
    <row r="40" spans="1:31" ht="15" customHeight="1">
      <c r="A40" s="253" t="s">
        <v>83</v>
      </c>
      <c r="B40" s="58"/>
      <c r="I40" s="254" t="s">
        <v>1</v>
      </c>
      <c r="J40" s="255"/>
      <c r="K40" s="18">
        <f>SUM(K14:K38)</f>
        <v>168</v>
      </c>
      <c r="L40" s="118"/>
      <c r="M40" s="256"/>
      <c r="N40" s="51"/>
      <c r="O40" s="16">
        <f>SUM(O14:O37)</f>
        <v>0</v>
      </c>
      <c r="P40" s="17">
        <f>SUM(P14:P37)</f>
        <v>0</v>
      </c>
      <c r="Q40" s="18">
        <f>SUM(Q14:Q38)</f>
        <v>3</v>
      </c>
      <c r="R40" s="257" t="str">
        <f>IF(OR(W14:Y32,W36:Y37),"ANNI ?","")</f>
        <v>ANNI ?</v>
      </c>
      <c r="S40" s="164"/>
      <c r="T40" s="62"/>
      <c r="U40" s="214"/>
      <c r="V40" s="214"/>
      <c r="W40" s="214"/>
      <c r="X40" s="214"/>
      <c r="Y40" s="120"/>
      <c r="Z40" s="158"/>
      <c r="AA40" s="39"/>
      <c r="AB40" s="205"/>
      <c r="AC40" s="39"/>
      <c r="AD40" s="258">
        <f>IF(OR(AC14:AC32),"Ant. N.C.","")</f>
      </c>
      <c r="AE40" s="259">
        <f>SUM(AE14:AE37)</f>
        <v>0</v>
      </c>
    </row>
    <row r="41" spans="1:30" ht="19.5" customHeight="1">
      <c r="A41" s="228"/>
      <c r="B41" s="58"/>
      <c r="J41" s="181"/>
      <c r="K41" s="46"/>
      <c r="L41" s="129"/>
      <c r="M41" s="123"/>
      <c r="N41" s="51"/>
      <c r="O41" s="23"/>
      <c r="P41" s="23"/>
      <c r="Q41" s="23"/>
      <c r="S41" s="119"/>
      <c r="T41" s="98"/>
      <c r="U41" s="221"/>
      <c r="V41" s="221"/>
      <c r="W41" s="221"/>
      <c r="X41" s="221"/>
      <c r="Y41" s="120"/>
      <c r="AB41" s="206"/>
      <c r="AD41" s="113"/>
    </row>
    <row r="42" spans="2:31" s="130" customFormat="1" ht="9" customHeight="1">
      <c r="B42" s="59"/>
      <c r="J42" s="182"/>
      <c r="K42" s="47"/>
      <c r="L42" s="131"/>
      <c r="M42" s="132"/>
      <c r="N42" s="187"/>
      <c r="O42" s="29"/>
      <c r="P42" s="29"/>
      <c r="Q42" s="29"/>
      <c r="R42" s="133"/>
      <c r="S42" s="134"/>
      <c r="T42" s="135"/>
      <c r="U42" s="222"/>
      <c r="V42" s="222"/>
      <c r="W42" s="222"/>
      <c r="X42" s="222"/>
      <c r="Y42" s="136"/>
      <c r="Z42" s="137"/>
      <c r="AA42" s="138"/>
      <c r="AB42" s="207"/>
      <c r="AC42" s="138"/>
      <c r="AD42" s="139"/>
      <c r="AE42" s="140"/>
    </row>
    <row r="43" spans="2:31" s="130" customFormat="1" ht="15" customHeight="1">
      <c r="B43" s="60" t="s">
        <v>50</v>
      </c>
      <c r="C43" s="141"/>
      <c r="J43" s="183"/>
      <c r="K43" s="48"/>
      <c r="L43" s="131"/>
      <c r="M43" s="132"/>
      <c r="N43" s="187"/>
      <c r="O43" s="29"/>
      <c r="P43" s="29"/>
      <c r="Q43" s="29"/>
      <c r="R43" s="133"/>
      <c r="S43" s="134"/>
      <c r="T43" s="135"/>
      <c r="U43" s="222"/>
      <c r="V43" s="222"/>
      <c r="W43" s="222"/>
      <c r="X43" s="222"/>
      <c r="Y43" s="136"/>
      <c r="Z43" s="137"/>
      <c r="AA43" s="138"/>
      <c r="AB43" s="207"/>
      <c r="AC43" s="138"/>
      <c r="AD43" s="139"/>
      <c r="AE43" s="140"/>
    </row>
    <row r="44" spans="2:31" s="130" customFormat="1" ht="24.75" customHeight="1">
      <c r="B44" s="59"/>
      <c r="H44" s="140" t="s">
        <v>4</v>
      </c>
      <c r="I44" s="140" t="s">
        <v>54</v>
      </c>
      <c r="J44" s="183"/>
      <c r="K44" s="48" t="s">
        <v>1</v>
      </c>
      <c r="L44" s="142" t="s">
        <v>9</v>
      </c>
      <c r="M44" s="49" t="s">
        <v>26</v>
      </c>
      <c r="N44" s="188"/>
      <c r="O44" s="29"/>
      <c r="P44" s="29"/>
      <c r="Q44" s="29"/>
      <c r="R44" s="133"/>
      <c r="S44" s="134"/>
      <c r="T44" s="40" t="s">
        <v>16</v>
      </c>
      <c r="U44" s="220"/>
      <c r="V44" s="220"/>
      <c r="W44" s="220"/>
      <c r="X44" s="220"/>
      <c r="Y44" s="75"/>
      <c r="Z44" s="111" t="s">
        <v>18</v>
      </c>
      <c r="AA44" s="100"/>
      <c r="AB44" s="112" t="s">
        <v>34</v>
      </c>
      <c r="AC44" s="99"/>
      <c r="AD44" s="113" t="s">
        <v>36</v>
      </c>
      <c r="AE44" s="114" t="s">
        <v>22</v>
      </c>
    </row>
    <row r="45" spans="2:30" ht="9.75" customHeight="1" thickBot="1">
      <c r="B45" s="58"/>
      <c r="J45" s="181"/>
      <c r="K45" s="46"/>
      <c r="L45" s="129"/>
      <c r="M45" s="50"/>
      <c r="N45" s="4"/>
      <c r="O45" s="26"/>
      <c r="P45" s="26"/>
      <c r="Q45" s="26"/>
      <c r="S45" s="119"/>
      <c r="T45" s="98"/>
      <c r="U45" s="221"/>
      <c r="V45" s="221"/>
      <c r="W45" s="221"/>
      <c r="X45" s="221"/>
      <c r="Y45" s="120"/>
      <c r="AB45" s="206"/>
      <c r="AD45" s="113"/>
    </row>
    <row r="46" spans="1:31" ht="24" customHeight="1">
      <c r="A46" s="289" t="s">
        <v>25</v>
      </c>
      <c r="B46" s="61" t="s">
        <v>93</v>
      </c>
      <c r="C46" s="116"/>
      <c r="D46" s="116"/>
      <c r="E46" s="117"/>
      <c r="F46" s="116"/>
      <c r="G46" s="245">
        <v>12</v>
      </c>
      <c r="H46" s="246"/>
      <c r="I46" s="243"/>
      <c r="J46" s="3" t="b">
        <v>0</v>
      </c>
      <c r="K46" s="44">
        <f aca="true" t="shared" si="14" ref="K46:K51">IF(J46=TRUE,G46,"")</f>
      </c>
      <c r="L46" s="247"/>
      <c r="M46" s="64">
        <v>3</v>
      </c>
      <c r="N46" s="51" t="b">
        <v>0</v>
      </c>
      <c r="O46" s="22">
        <f aca="true" t="shared" si="15" ref="O46:O51">IF(L46=1,IF(K46="",0,K46),0)</f>
        <v>0</v>
      </c>
      <c r="P46" s="23">
        <f aca="true" t="shared" si="16" ref="P46:P51">IF(L46=2,IF(K46="",0,K46),0)</f>
        <v>0</v>
      </c>
      <c r="Q46" s="24">
        <f aca="true" t="shared" si="17" ref="Q46:Q51">IF(L46=3,IF(K46="",0,K46),0)</f>
        <v>0</v>
      </c>
      <c r="R46" s="201">
        <f>IF(V46,"SCEGLIERE!",IF(OR(Y46,X46,W46),"ANNO ?",IF(T46&lt;&gt;"","ANTICIPO","")))</f>
      </c>
      <c r="S46" s="164"/>
      <c r="T46" s="62">
        <f aca="true" t="shared" si="18" ref="T46:T51">IF(AND(W46=FALSE,Y46=FALSE,M46-L46=1,J46,N46=FALSE),K46,"")</f>
      </c>
      <c r="U46" s="214"/>
      <c r="V46" s="214" t="b">
        <f aca="true" t="shared" si="19" ref="V46:V51">IF(AND(N46,J46=FALSE),TRUE,FALSE)</f>
        <v>0</v>
      </c>
      <c r="W46" s="214" t="b">
        <f aca="true" t="shared" si="20" ref="W46:W51">IF(AND(J46,N46=FALSE,L46&lt;$L$6),TRUE,FALSE)</f>
        <v>0</v>
      </c>
      <c r="X46" s="214" t="b">
        <f>IF(AND(N46,L46&gt;$L$6-$T$6+1),TRUE,FALSE)</f>
        <v>0</v>
      </c>
      <c r="Y46" s="214" t="b">
        <f>IF(OR(AND(J46=FALSE,N46=FALSE),AND(L46&lt;4,L46&gt;0)),FALSE,TRUE)</f>
        <v>0</v>
      </c>
      <c r="Z46" s="62">
        <f aca="true" t="shared" si="21" ref="Z46:Z51">IF(R46="ANTICIPO",1,"")</f>
      </c>
      <c r="AA46" s="215" t="b">
        <f>AND(N46,Y46=FALSE,L46&lt;$L$6,L46&lt;M46)</f>
        <v>0</v>
      </c>
      <c r="AB46" s="205">
        <f aca="true" t="shared" si="22" ref="AB46:AB51">IF(AA46,1,"")</f>
      </c>
      <c r="AC46" s="215" t="b">
        <f aca="true" t="shared" si="23" ref="AC46:AC51">AND(J46,Y46=FALSE,L46&lt;M46-1)</f>
        <v>0</v>
      </c>
      <c r="AD46" s="165">
        <f aca="true" t="shared" si="24" ref="AD46:AD51">IF(AC46,"NON CONSENTITO","")</f>
      </c>
      <c r="AE46" s="118">
        <f>IF(AND(N46,Y46=FALSE,L46=$L$6,$T$6=1),K46,"")</f>
      </c>
    </row>
    <row r="47" spans="1:31" ht="24" customHeight="1">
      <c r="A47" s="290"/>
      <c r="B47" s="61" t="s">
        <v>76</v>
      </c>
      <c r="C47" s="116"/>
      <c r="D47" s="116"/>
      <c r="E47" s="117"/>
      <c r="F47" s="116"/>
      <c r="G47" s="245">
        <v>6</v>
      </c>
      <c r="H47" s="246"/>
      <c r="I47" s="243"/>
      <c r="J47" s="3" t="b">
        <v>0</v>
      </c>
      <c r="K47" s="44">
        <f>IF(J47=TRUE,G47,"")</f>
      </c>
      <c r="L47" s="247"/>
      <c r="M47" s="64">
        <v>3</v>
      </c>
      <c r="N47" s="51" t="b">
        <v>0</v>
      </c>
      <c r="O47" s="22">
        <f>IF(L47=1,IF(K47="",0,K47),0)</f>
        <v>0</v>
      </c>
      <c r="P47" s="23">
        <f>IF(L47=2,IF(K47="",0,K47),0)</f>
        <v>0</v>
      </c>
      <c r="Q47" s="24">
        <f>IF(L47=3,IF(K47="",0,K47),0)</f>
        <v>0</v>
      </c>
      <c r="R47" s="201">
        <f>IF(V47,"SCEGLIERE!",IF(OR(Y47,X47,W47),"ANNO ?",IF(T47&lt;&gt;"","ANTICIPO","")))</f>
      </c>
      <c r="S47" s="164"/>
      <c r="T47" s="62">
        <f t="shared" si="18"/>
      </c>
      <c r="U47" s="214"/>
      <c r="V47" s="214" t="b">
        <f>IF(AND(N47,J47=FALSE),TRUE,FALSE)</f>
        <v>0</v>
      </c>
      <c r="W47" s="214" t="b">
        <f>IF(AND(J47,N47=FALSE,L47&lt;$L$6),TRUE,FALSE)</f>
        <v>0</v>
      </c>
      <c r="X47" s="214" t="b">
        <f>IF(AND(N47,L47&gt;$L$6-$T$6+1),TRUE,FALSE)</f>
        <v>0</v>
      </c>
      <c r="Y47" s="214" t="b">
        <f>IF(OR(AND(J47=FALSE,N47=FALSE),AND(L47&lt;4,L47&gt;0)),FALSE,TRUE)</f>
        <v>0</v>
      </c>
      <c r="Z47" s="62">
        <f>IF(R47="ANTICIPO",1,"")</f>
      </c>
      <c r="AA47" s="215" t="b">
        <f>AND(N47,Y47=FALSE,L47&lt;$L$6,L47&lt;M47)</f>
        <v>0</v>
      </c>
      <c r="AB47" s="205">
        <f>IF(AA47,1,"")</f>
      </c>
      <c r="AC47" s="215" t="b">
        <f t="shared" si="23"/>
        <v>0</v>
      </c>
      <c r="AD47" s="165">
        <f>IF(AC47,"NON CONSENTITO","")</f>
      </c>
      <c r="AE47" s="118">
        <f>IF(AND(N47,Y47=FALSE,L47=$L$6,$T$6=1),K47,"")</f>
      </c>
    </row>
    <row r="48" spans="1:31" ht="24" customHeight="1">
      <c r="A48" s="290"/>
      <c r="B48" s="61" t="s">
        <v>77</v>
      </c>
      <c r="C48" s="116"/>
      <c r="D48" s="116"/>
      <c r="E48" s="117"/>
      <c r="F48" s="116"/>
      <c r="G48" s="245">
        <v>6</v>
      </c>
      <c r="H48" s="246"/>
      <c r="I48" s="243"/>
      <c r="J48" s="3" t="b">
        <v>0</v>
      </c>
      <c r="K48" s="44">
        <f t="shared" si="14"/>
      </c>
      <c r="L48" s="247"/>
      <c r="M48" s="64">
        <v>3</v>
      </c>
      <c r="N48" s="51" t="b">
        <v>0</v>
      </c>
      <c r="O48" s="22">
        <f t="shared" si="15"/>
        <v>0</v>
      </c>
      <c r="P48" s="23">
        <f t="shared" si="16"/>
        <v>0</v>
      </c>
      <c r="Q48" s="24">
        <f t="shared" si="17"/>
        <v>0</v>
      </c>
      <c r="R48" s="201">
        <f>IF(AND(J48=TRUE,$J$50=FALSE),"PROPEDEUTICITÀ?",IF(V48,"SCEGLIERE!",IF(OR(Y48,X48,W48),"ANNO ?",IF(T48&lt;&gt;"","ANTICIPO",""))))</f>
      </c>
      <c r="S48" s="164"/>
      <c r="T48" s="62">
        <f t="shared" si="18"/>
      </c>
      <c r="U48" s="214"/>
      <c r="V48" s="214" t="b">
        <f t="shared" si="19"/>
        <v>0</v>
      </c>
      <c r="W48" s="214" t="b">
        <f t="shared" si="20"/>
        <v>0</v>
      </c>
      <c r="X48" s="214" t="b">
        <f aca="true" t="shared" si="25" ref="X48:X58">IF(AND(N48,L48&gt;$L$6-$T$6+1),TRUE,FALSE)</f>
        <v>0</v>
      </c>
      <c r="Y48" s="214" t="b">
        <f>IF(OR(AND(J48=FALSE,N48=FALSE),AND(L48&lt;4,L48&gt;0,NOT(AND(J48=TRUE,$J$50=FALSE)))),FALSE,TRUE)</f>
        <v>0</v>
      </c>
      <c r="Z48" s="62">
        <f t="shared" si="21"/>
      </c>
      <c r="AA48" s="215" t="b">
        <f aca="true" t="shared" si="26" ref="AA48:AA58">AND(N48,Y48=FALSE,L48&lt;$L$6,L48&lt;M48)</f>
        <v>0</v>
      </c>
      <c r="AB48" s="205">
        <f t="shared" si="22"/>
      </c>
      <c r="AC48" s="215" t="b">
        <f t="shared" si="23"/>
        <v>0</v>
      </c>
      <c r="AD48" s="165">
        <f t="shared" si="24"/>
      </c>
      <c r="AE48" s="118">
        <f aca="true" t="shared" si="27" ref="AE48:AE58">IF(AND(N48,Y48=FALSE,L48=$L$6,$T$6=1),K48,"")</f>
      </c>
    </row>
    <row r="49" spans="1:31" ht="24" customHeight="1">
      <c r="A49" s="290"/>
      <c r="B49" s="61" t="s">
        <v>85</v>
      </c>
      <c r="C49" s="143"/>
      <c r="D49" s="143"/>
      <c r="E49" s="117"/>
      <c r="F49" s="116"/>
      <c r="G49" s="245">
        <v>6</v>
      </c>
      <c r="H49" s="246"/>
      <c r="I49" s="243"/>
      <c r="J49" s="3" t="b">
        <v>0</v>
      </c>
      <c r="K49" s="44">
        <f t="shared" si="14"/>
      </c>
      <c r="L49" s="247"/>
      <c r="M49" s="64">
        <v>3</v>
      </c>
      <c r="N49" s="51" t="b">
        <v>0</v>
      </c>
      <c r="O49" s="22">
        <f>IF(L49=1,IF(K49="",0,K49),0)</f>
        <v>0</v>
      </c>
      <c r="P49" s="23">
        <f>IF(L49=2,IF(K49="",0,K49),0)</f>
        <v>0</v>
      </c>
      <c r="Q49" s="24">
        <f>IF(L49=3,IF(K49="",0,K49),0)</f>
        <v>0</v>
      </c>
      <c r="R49" s="201">
        <f>IF(V49,"SCEGLIERE!",IF(OR(Y49,X49,W49),"ANNO ?",IF(T49&lt;&gt;"","ANTICIPO","")))</f>
      </c>
      <c r="S49" s="164"/>
      <c r="T49" s="62">
        <f t="shared" si="18"/>
      </c>
      <c r="U49" s="214"/>
      <c r="V49" s="214" t="b">
        <f t="shared" si="19"/>
        <v>0</v>
      </c>
      <c r="W49" s="214" t="b">
        <f t="shared" si="20"/>
        <v>0</v>
      </c>
      <c r="X49" s="214" t="b">
        <f>IF(AND(N49,L49&gt;$L$6-$T$6+1),TRUE,FALSE)</f>
        <v>0</v>
      </c>
      <c r="Y49" s="214" t="b">
        <f>IF(OR(AND(J49=FALSE,N49=FALSE),AND(L49&lt;4,L49&gt;0)),FALSE,TRUE)</f>
        <v>0</v>
      </c>
      <c r="Z49" s="62">
        <f>IF(R49="ANTICIPO",1,"")</f>
      </c>
      <c r="AA49" s="215" t="b">
        <f t="shared" si="26"/>
        <v>0</v>
      </c>
      <c r="AB49" s="205">
        <f t="shared" si="22"/>
      </c>
      <c r="AC49" s="215" t="b">
        <f t="shared" si="23"/>
        <v>0</v>
      </c>
      <c r="AD49" s="165">
        <f t="shared" si="24"/>
      </c>
      <c r="AE49" s="118">
        <f>IF(AND(N49,Y49=FALSE,L49=$L$6,$T$6=1),K49,"")</f>
      </c>
    </row>
    <row r="50" spans="1:31" ht="24" customHeight="1">
      <c r="A50" s="290"/>
      <c r="B50" s="61" t="s">
        <v>78</v>
      </c>
      <c r="C50" s="143"/>
      <c r="D50" s="143"/>
      <c r="E50" s="117"/>
      <c r="F50" s="116"/>
      <c r="G50" s="245">
        <v>6</v>
      </c>
      <c r="H50" s="246"/>
      <c r="I50" s="243"/>
      <c r="J50" s="3" t="b">
        <v>0</v>
      </c>
      <c r="K50" s="44">
        <f t="shared" si="14"/>
      </c>
      <c r="L50" s="247"/>
      <c r="M50" s="64">
        <v>3</v>
      </c>
      <c r="N50" s="51" t="b">
        <v>0</v>
      </c>
      <c r="O50" s="22">
        <f t="shared" si="15"/>
        <v>0</v>
      </c>
      <c r="P50" s="23">
        <f t="shared" si="16"/>
        <v>0</v>
      </c>
      <c r="Q50" s="24">
        <f t="shared" si="17"/>
        <v>0</v>
      </c>
      <c r="R50" s="201">
        <f>IF(V50,"SCEGLIERE!",IF(OR(Y50,X50,W50),"ANNO ?",IF(T50&lt;&gt;"","ANTICIPO","")))</f>
      </c>
      <c r="S50" s="164"/>
      <c r="T50" s="62">
        <f t="shared" si="18"/>
      </c>
      <c r="U50" s="214"/>
      <c r="V50" s="214" t="b">
        <f t="shared" si="19"/>
        <v>0</v>
      </c>
      <c r="W50" s="214" t="b">
        <f t="shared" si="20"/>
        <v>0</v>
      </c>
      <c r="X50" s="214" t="b">
        <f t="shared" si="25"/>
        <v>0</v>
      </c>
      <c r="Y50" s="214" t="b">
        <f>IF(OR(AND(J50=FALSE,N50=FALSE),AND(L50&lt;4,L50&gt;0)),FALSE,TRUE)</f>
        <v>0</v>
      </c>
      <c r="Z50" s="62">
        <f t="shared" si="21"/>
      </c>
      <c r="AA50" s="215" t="b">
        <f t="shared" si="26"/>
        <v>0</v>
      </c>
      <c r="AB50" s="205">
        <f t="shared" si="22"/>
      </c>
      <c r="AC50" s="215" t="b">
        <f t="shared" si="23"/>
        <v>0</v>
      </c>
      <c r="AD50" s="165">
        <f t="shared" si="24"/>
      </c>
      <c r="AE50" s="118">
        <f t="shared" si="27"/>
      </c>
    </row>
    <row r="51" spans="1:31" ht="24" customHeight="1">
      <c r="A51" s="291"/>
      <c r="B51" s="61" t="s">
        <v>69</v>
      </c>
      <c r="C51" s="115"/>
      <c r="D51" s="143"/>
      <c r="E51" s="117"/>
      <c r="F51" s="116"/>
      <c r="G51" s="245">
        <v>6</v>
      </c>
      <c r="H51" s="246"/>
      <c r="I51" s="243"/>
      <c r="J51" s="3" t="b">
        <v>0</v>
      </c>
      <c r="K51" s="44">
        <f t="shared" si="14"/>
      </c>
      <c r="L51" s="247"/>
      <c r="M51" s="64">
        <v>2</v>
      </c>
      <c r="N51" s="51" t="b">
        <v>0</v>
      </c>
      <c r="O51" s="22">
        <f t="shared" si="15"/>
        <v>0</v>
      </c>
      <c r="P51" s="23">
        <f t="shared" si="16"/>
        <v>0</v>
      </c>
      <c r="Q51" s="24">
        <f t="shared" si="17"/>
        <v>0</v>
      </c>
      <c r="R51" s="201">
        <f>IF(V51,"SCEGLIERE!",IF(OR(Y51,X51,W51),"ANNO ?",IF(T51&lt;&gt;"","ANTICIPO","")))</f>
      </c>
      <c r="S51" s="164"/>
      <c r="T51" s="62">
        <f t="shared" si="18"/>
      </c>
      <c r="U51" s="214"/>
      <c r="V51" s="214" t="b">
        <f t="shared" si="19"/>
        <v>0</v>
      </c>
      <c r="W51" s="214" t="b">
        <f t="shared" si="20"/>
        <v>0</v>
      </c>
      <c r="X51" s="214" t="b">
        <f t="shared" si="25"/>
        <v>0</v>
      </c>
      <c r="Y51" s="214" t="b">
        <f>IF(OR(AND(J51=FALSE,N51=FALSE),AND(L51&lt;4,L51&gt;0)),FALSE,TRUE)</f>
        <v>0</v>
      </c>
      <c r="Z51" s="62">
        <f t="shared" si="21"/>
      </c>
      <c r="AA51" s="215" t="b">
        <f t="shared" si="26"/>
        <v>0</v>
      </c>
      <c r="AB51" s="205">
        <f t="shared" si="22"/>
      </c>
      <c r="AC51" s="215" t="b">
        <f t="shared" si="23"/>
        <v>0</v>
      </c>
      <c r="AD51" s="165">
        <f t="shared" si="24"/>
      </c>
      <c r="AE51" s="118">
        <f t="shared" si="27"/>
      </c>
    </row>
    <row r="52" spans="1:31" ht="15.75" customHeight="1">
      <c r="A52" s="291"/>
      <c r="B52" s="198" t="s">
        <v>84</v>
      </c>
      <c r="C52" s="115"/>
      <c r="D52" s="115"/>
      <c r="E52" s="199"/>
      <c r="F52" s="116"/>
      <c r="G52" s="115"/>
      <c r="H52" s="217"/>
      <c r="I52" s="117"/>
      <c r="J52" s="3"/>
      <c r="K52" s="44"/>
      <c r="L52" s="28"/>
      <c r="M52" s="64"/>
      <c r="N52" s="51"/>
      <c r="O52" s="22"/>
      <c r="P52" s="23"/>
      <c r="Q52" s="24"/>
      <c r="R52" s="201"/>
      <c r="S52" s="164"/>
      <c r="T52" s="62"/>
      <c r="U52" s="214"/>
      <c r="V52" s="214"/>
      <c r="W52" s="214"/>
      <c r="X52" s="214"/>
      <c r="Y52" s="214"/>
      <c r="Z52" s="62"/>
      <c r="AA52" s="215"/>
      <c r="AB52" s="205"/>
      <c r="AC52" s="216"/>
      <c r="AD52" s="165"/>
      <c r="AE52" s="118"/>
    </row>
    <row r="53" spans="1:31" ht="24" customHeight="1">
      <c r="A53" s="291"/>
      <c r="B53" s="53" t="s">
        <v>57</v>
      </c>
      <c r="C53" s="115"/>
      <c r="D53" s="143"/>
      <c r="E53" s="117"/>
      <c r="F53" s="116"/>
      <c r="G53" s="245">
        <v>6</v>
      </c>
      <c r="H53" s="246"/>
      <c r="I53" s="243"/>
      <c r="J53" s="3" t="b">
        <v>0</v>
      </c>
      <c r="K53" s="44">
        <f>IF(J53=TRUE,G53,"")</f>
      </c>
      <c r="L53" s="247"/>
      <c r="M53" s="64">
        <v>3</v>
      </c>
      <c r="N53" s="51" t="b">
        <v>0</v>
      </c>
      <c r="O53" s="22">
        <f>IF(L53=1,IF(K53="",0,K53),0)</f>
        <v>0</v>
      </c>
      <c r="P53" s="23">
        <f>IF(L53=2,IF(K53="",0,K53),0)</f>
        <v>0</v>
      </c>
      <c r="Q53" s="24">
        <f>IF(L53=3,IF(K53="",0,K53),0)</f>
        <v>0</v>
      </c>
      <c r="R53" s="201">
        <f>IF(V53,"SCEGLIERE!",IF(OR(Y53,X53,W53),"ANNO ?",IF(T53&lt;&gt;"","ANTICIPO","")))</f>
      </c>
      <c r="S53" s="164"/>
      <c r="T53" s="62">
        <f>IF(AND(W53=FALSE,Y53=FALSE,M53-L53=1,J53,N53=FALSE),K53,"")</f>
      </c>
      <c r="U53" s="214"/>
      <c r="V53" s="214" t="b">
        <f aca="true" t="shared" si="28" ref="V53:V58">IF(AND(N53,J53=FALSE),TRUE,FALSE)</f>
        <v>0</v>
      </c>
      <c r="W53" s="214" t="b">
        <f aca="true" t="shared" si="29" ref="W53:W58">IF(AND(J53,N53=FALSE,L53&lt;$L$6),TRUE,FALSE)</f>
        <v>0</v>
      </c>
      <c r="X53" s="214" t="b">
        <f t="shared" si="25"/>
        <v>0</v>
      </c>
      <c r="Y53" s="214" t="b">
        <f aca="true" t="shared" si="30" ref="Y53:Y58">IF(OR(AND(J53=FALSE,N53=FALSE),AND(L53&lt;4,L53&gt;0)),FALSE,TRUE)</f>
        <v>0</v>
      </c>
      <c r="Z53" s="62">
        <f>IF(R53="ANTICIPO",1,"")</f>
      </c>
      <c r="AA53" s="215" t="b">
        <f t="shared" si="26"/>
        <v>0</v>
      </c>
      <c r="AB53" s="205">
        <f aca="true" t="shared" si="31" ref="AB53:AB58">IF(AA53,1,"")</f>
      </c>
      <c r="AC53" s="215" t="b">
        <f>AND(J53,Y53=FALSE,L53&lt;M53-1)</f>
        <v>0</v>
      </c>
      <c r="AD53" s="165">
        <f>IF(AC53,"NON CONSENTITO","")</f>
      </c>
      <c r="AE53" s="118">
        <f t="shared" si="27"/>
      </c>
    </row>
    <row r="54" spans="1:31" ht="24" customHeight="1">
      <c r="A54" s="291"/>
      <c r="B54" s="61" t="s">
        <v>79</v>
      </c>
      <c r="C54" s="115"/>
      <c r="D54" s="143"/>
      <c r="E54" s="117"/>
      <c r="F54" s="116"/>
      <c r="G54" s="245">
        <v>6</v>
      </c>
      <c r="H54" s="246"/>
      <c r="I54" s="243"/>
      <c r="J54" s="3" t="b">
        <v>0</v>
      </c>
      <c r="K54" s="44">
        <f>IF(J54=TRUE,G54,"")</f>
      </c>
      <c r="L54" s="247"/>
      <c r="M54" s="64">
        <v>3</v>
      </c>
      <c r="N54" s="51" t="b">
        <v>0</v>
      </c>
      <c r="O54" s="22">
        <f>IF(L54=1,IF(K54="",0,K54),0)</f>
        <v>0</v>
      </c>
      <c r="P54" s="23">
        <f>IF(L54=2,IF(K54="",0,K54),0)</f>
        <v>0</v>
      </c>
      <c r="Q54" s="24">
        <f>IF(L54=3,IF(K54="",0,K54),0)</f>
        <v>0</v>
      </c>
      <c r="R54" s="201">
        <f>IF(V54,"SCEGLIERE!",IF(OR(Y54,X54,W54),"ANNO ?",IF(T54&lt;&gt;"","ANTICIPO","")))</f>
      </c>
      <c r="S54" s="164"/>
      <c r="T54" s="62">
        <f>IF(AND(W54=FALSE,Y54=FALSE,M54-L54=1,J54,N54=FALSE),K54,"")</f>
      </c>
      <c r="U54" s="214"/>
      <c r="V54" s="214" t="b">
        <f t="shared" si="28"/>
        <v>0</v>
      </c>
      <c r="W54" s="214" t="b">
        <f t="shared" si="29"/>
        <v>0</v>
      </c>
      <c r="X54" s="214" t="b">
        <f t="shared" si="25"/>
        <v>0</v>
      </c>
      <c r="Y54" s="214" t="b">
        <f t="shared" si="30"/>
        <v>0</v>
      </c>
      <c r="Z54" s="62">
        <f>IF(R54="ANTICIPO",1,"")</f>
      </c>
      <c r="AA54" s="215" t="b">
        <f t="shared" si="26"/>
        <v>0</v>
      </c>
      <c r="AB54" s="205">
        <f t="shared" si="31"/>
      </c>
      <c r="AC54" s="215" t="b">
        <f>AND(J54,Y54=FALSE,L54&lt;M54-1)</f>
        <v>0</v>
      </c>
      <c r="AD54" s="165">
        <f>IF(AC54,"NON CONSENTITO","")</f>
      </c>
      <c r="AE54" s="118">
        <f t="shared" si="27"/>
      </c>
    </row>
    <row r="55" spans="1:31" ht="24" customHeight="1">
      <c r="A55" s="291"/>
      <c r="B55" s="61" t="s">
        <v>86</v>
      </c>
      <c r="C55" s="115"/>
      <c r="D55" s="143"/>
      <c r="E55" s="117"/>
      <c r="F55" s="116"/>
      <c r="G55" s="245">
        <v>6</v>
      </c>
      <c r="H55" s="246"/>
      <c r="I55" s="243"/>
      <c r="J55" s="3" t="b">
        <v>0</v>
      </c>
      <c r="K55" s="44">
        <f>IF(J55=TRUE,G55,"")</f>
      </c>
      <c r="L55" s="247"/>
      <c r="M55" s="64">
        <v>3</v>
      </c>
      <c r="N55" s="51" t="b">
        <v>0</v>
      </c>
      <c r="O55" s="22">
        <f>IF(L55=1,IF(K55="",0,K55),0)</f>
        <v>0</v>
      </c>
      <c r="P55" s="23">
        <f>IF(L55=2,IF(K55="",0,K55),0)</f>
        <v>0</v>
      </c>
      <c r="Q55" s="24">
        <f>IF(L55=3,IF(K55="",0,K55),0)</f>
        <v>0</v>
      </c>
      <c r="R55" s="201">
        <f>IF(V55,"SCEGLIERE!",IF(OR(Y55,X55,W55),"ANNO ?",IF(T55&lt;&gt;"","ANTICIPO","")))</f>
      </c>
      <c r="S55" s="164"/>
      <c r="T55" s="62">
        <f>IF(AND(W55=FALSE,Y55=FALSE,M55-L55=1,J55,N55=FALSE),K55,"")</f>
      </c>
      <c r="U55" s="214"/>
      <c r="V55" s="214" t="b">
        <f t="shared" si="28"/>
        <v>0</v>
      </c>
      <c r="W55" s="214" t="b">
        <f t="shared" si="29"/>
        <v>0</v>
      </c>
      <c r="X55" s="214" t="b">
        <f>IF(AND(N55,L55&gt;$L$6-$T$6+1),TRUE,FALSE)</f>
        <v>0</v>
      </c>
      <c r="Y55" s="214" t="b">
        <f t="shared" si="30"/>
        <v>0</v>
      </c>
      <c r="Z55" s="62">
        <f>IF(R55="ANTICIPO",1,"")</f>
      </c>
      <c r="AA55" s="215" t="b">
        <f t="shared" si="26"/>
        <v>0</v>
      </c>
      <c r="AB55" s="205">
        <f t="shared" si="31"/>
      </c>
      <c r="AC55" s="215" t="b">
        <f>AND(J55,Y55=FALSE,L55&lt;M55-1)</f>
        <v>0</v>
      </c>
      <c r="AD55" s="165">
        <f>IF(AC55,"NON CONSENTITO","")</f>
      </c>
      <c r="AE55" s="118">
        <f>IF(AND(N55,Y55=FALSE,L55=$L$6,$T$6=1),K55,"")</f>
      </c>
    </row>
    <row r="56" spans="1:31" ht="24" customHeight="1">
      <c r="A56" s="291"/>
      <c r="B56" s="61" t="s">
        <v>87</v>
      </c>
      <c r="C56" s="115"/>
      <c r="D56" s="143"/>
      <c r="E56" s="117"/>
      <c r="F56" s="116"/>
      <c r="G56" s="245">
        <v>6</v>
      </c>
      <c r="H56" s="246"/>
      <c r="I56" s="243"/>
      <c r="J56" s="3" t="b">
        <v>0</v>
      </c>
      <c r="K56" s="44">
        <f>IF(J56=TRUE,G56,"")</f>
      </c>
      <c r="L56" s="247"/>
      <c r="M56" s="64">
        <v>3</v>
      </c>
      <c r="N56" s="51" t="b">
        <v>0</v>
      </c>
      <c r="O56" s="22">
        <f>IF(L56=1,IF(K56="",0,K56),0)</f>
        <v>0</v>
      </c>
      <c r="P56" s="23">
        <f>IF(L56=2,IF(K56="",0,K56),0)</f>
        <v>0</v>
      </c>
      <c r="Q56" s="24">
        <f>IF(L56=3,IF(K56="",0,K56),0)</f>
        <v>0</v>
      </c>
      <c r="R56" s="201">
        <f>IF(V56,"SCEGLIERE!",IF(OR(Y56,X56,W56),"ANNO ?",IF(T56&lt;&gt;"","ANTICIPO","")))</f>
      </c>
      <c r="S56" s="164"/>
      <c r="T56" s="62">
        <f>IF(AND(W56=FALSE,Y56=FALSE,M56-L56=1,J56,N56=FALSE),K56,"")</f>
      </c>
      <c r="U56" s="214"/>
      <c r="V56" s="214" t="b">
        <f t="shared" si="28"/>
        <v>0</v>
      </c>
      <c r="W56" s="214" t="b">
        <f t="shared" si="29"/>
        <v>0</v>
      </c>
      <c r="X56" s="214" t="b">
        <f t="shared" si="25"/>
        <v>0</v>
      </c>
      <c r="Y56" s="214" t="b">
        <f t="shared" si="30"/>
        <v>0</v>
      </c>
      <c r="Z56" s="62">
        <f>IF(R56="ANTICIPO",1,"")</f>
      </c>
      <c r="AA56" s="215" t="b">
        <f t="shared" si="26"/>
        <v>0</v>
      </c>
      <c r="AB56" s="205">
        <f t="shared" si="31"/>
      </c>
      <c r="AC56" s="215" t="b">
        <f>AND(J56,Y56=FALSE,L56&lt;M56-1)</f>
        <v>0</v>
      </c>
      <c r="AD56" s="165">
        <f>IF(AC56,"NON CONSENTITO","")</f>
      </c>
      <c r="AE56" s="118">
        <f t="shared" si="27"/>
      </c>
    </row>
    <row r="57" spans="1:31" ht="24" customHeight="1">
      <c r="A57" s="291"/>
      <c r="B57" s="296"/>
      <c r="C57" s="297"/>
      <c r="D57" s="297"/>
      <c r="E57" s="298"/>
      <c r="F57" s="116"/>
      <c r="G57" s="242"/>
      <c r="H57" s="246"/>
      <c r="I57" s="243"/>
      <c r="J57" s="192" t="b">
        <v>0</v>
      </c>
      <c r="K57" s="244"/>
      <c r="L57" s="247"/>
      <c r="M57" s="64"/>
      <c r="N57" s="51" t="b">
        <v>0</v>
      </c>
      <c r="O57" s="22">
        <f>IF(AND(OR(J57=TRUE,N57=TRUE),L57=1),IF(K57="",0,K57),0)</f>
        <v>0</v>
      </c>
      <c r="P57" s="23">
        <f>IF(AND(OR(J57=TRUE,N57=TRUE),L57=2),IF(K57="",0,K57),0)</f>
        <v>0</v>
      </c>
      <c r="Q57" s="24">
        <f>IF(AND(OR(J57=TRUE,N57=TRUE),L57=3),IF(K57="",0,K57),0)</f>
        <v>0</v>
      </c>
      <c r="R57" s="201">
        <f>IF(V57,"SCEGLIERE!",IF(OR(Y57,X57,W57),"ANNO ?",""))</f>
      </c>
      <c r="S57" s="161">
        <f>IF(U57,"CFU ?","")</f>
      </c>
      <c r="T57" s="62"/>
      <c r="U57" s="214" t="b">
        <f>IF(AND(J57,OR(K57&lt;1,K57&gt;12)),TRUE,FALSE)</f>
        <v>0</v>
      </c>
      <c r="V57" s="214" t="b">
        <f t="shared" si="28"/>
        <v>0</v>
      </c>
      <c r="W57" s="214" t="b">
        <f t="shared" si="29"/>
        <v>0</v>
      </c>
      <c r="X57" s="214" t="b">
        <f>IF(AND(N57,L57&gt;$L$6-$T$6+1),TRUE,FALSE)</f>
        <v>0</v>
      </c>
      <c r="Y57" s="214" t="b">
        <f t="shared" si="30"/>
        <v>0</v>
      </c>
      <c r="Z57" s="62"/>
      <c r="AA57" s="215" t="b">
        <f t="shared" si="26"/>
        <v>0</v>
      </c>
      <c r="AB57" s="205">
        <f t="shared" si="31"/>
      </c>
      <c r="AC57" s="215"/>
      <c r="AD57" s="165"/>
      <c r="AE57" s="118">
        <f>IF(AND(N57,Y57=FALSE,L57=$L$6,$T$6=1),K57,"")</f>
      </c>
    </row>
    <row r="58" spans="1:31" ht="24" customHeight="1" thickBot="1">
      <c r="A58" s="292"/>
      <c r="B58" s="296"/>
      <c r="C58" s="297"/>
      <c r="D58" s="297"/>
      <c r="E58" s="298"/>
      <c r="F58" s="116"/>
      <c r="G58" s="242"/>
      <c r="H58" s="246"/>
      <c r="I58" s="243"/>
      <c r="J58" s="192" t="b">
        <v>0</v>
      </c>
      <c r="K58" s="244"/>
      <c r="L58" s="247"/>
      <c r="M58" s="64"/>
      <c r="N58" s="51" t="b">
        <v>0</v>
      </c>
      <c r="O58" s="25">
        <f>IF(AND(OR(J58=TRUE,N58=TRUE),L58=1),IF(K58="",0,K58),0)</f>
        <v>0</v>
      </c>
      <c r="P58" s="26">
        <f>IF(AND(OR(J58=TRUE,N58=TRUE),L58=2),IF(K58="",0,K58),0)</f>
        <v>0</v>
      </c>
      <c r="Q58" s="27">
        <f>IF(AND(OR(J58=TRUE,N58=TRUE),L58=3),IF(K58="",0,K58),0)</f>
        <v>0</v>
      </c>
      <c r="R58" s="201">
        <f>IF(V58,"SCEGLIERE!",IF(OR(Y58,X58,W58),"ANNO ?",""))</f>
      </c>
      <c r="S58" s="161">
        <f>IF(U58,"CFU ?","")</f>
      </c>
      <c r="T58" s="62"/>
      <c r="U58" s="214" t="b">
        <f>IF(AND(J58,OR(K58&lt;1,K58&gt;12)),TRUE,FALSE)</f>
        <v>0</v>
      </c>
      <c r="V58" s="214" t="b">
        <f t="shared" si="28"/>
        <v>0</v>
      </c>
      <c r="W58" s="214" t="b">
        <f t="shared" si="29"/>
        <v>0</v>
      </c>
      <c r="X58" s="214" t="b">
        <f t="shared" si="25"/>
        <v>0</v>
      </c>
      <c r="Y58" s="214" t="b">
        <f t="shared" si="30"/>
        <v>0</v>
      </c>
      <c r="Z58" s="62"/>
      <c r="AA58" s="215" t="b">
        <f t="shared" si="26"/>
        <v>0</v>
      </c>
      <c r="AB58" s="205">
        <f t="shared" si="31"/>
      </c>
      <c r="AC58" s="215"/>
      <c r="AD58" s="165"/>
      <c r="AE58" s="118">
        <f t="shared" si="27"/>
      </c>
    </row>
    <row r="59" spans="1:30" ht="12" customHeight="1" thickBot="1">
      <c r="A59" s="144"/>
      <c r="B59" s="145"/>
      <c r="C59" s="145"/>
      <c r="D59" s="145"/>
      <c r="E59" s="145"/>
      <c r="F59" s="12"/>
      <c r="G59" s="12"/>
      <c r="H59" s="12"/>
      <c r="I59" s="122"/>
      <c r="J59" s="3"/>
      <c r="K59" s="118"/>
      <c r="L59" s="118"/>
      <c r="M59" s="50"/>
      <c r="N59" s="51"/>
      <c r="O59" s="23"/>
      <c r="P59" s="23"/>
      <c r="Q59" s="23"/>
      <c r="S59" s="119"/>
      <c r="T59" s="73"/>
      <c r="U59" s="75"/>
      <c r="V59" s="75"/>
      <c r="W59" s="75"/>
      <c r="X59" s="75"/>
      <c r="Z59" s="73"/>
      <c r="AA59" s="39"/>
      <c r="AB59" s="206"/>
      <c r="AD59" s="113"/>
    </row>
    <row r="60" spans="1:31" ht="15" customHeight="1" thickBot="1">
      <c r="A60" s="253" t="s">
        <v>83</v>
      </c>
      <c r="I60" s="254" t="s">
        <v>1</v>
      </c>
      <c r="J60" s="255"/>
      <c r="K60" s="260">
        <f>SUM(K46:K56)+IF(OR(J57=TRUE,N57=TRUE),K57,0)+IF(OR(J58=TRUE,N58=TRUE),K58,0)</f>
        <v>0</v>
      </c>
      <c r="L60" s="210" t="str">
        <f>IF(AND(K60&gt;=12,K60&lt;=15),"SI","NO")</f>
        <v>NO</v>
      </c>
      <c r="M60" s="261"/>
      <c r="N60" s="51"/>
      <c r="O60" s="16">
        <f>SUM(O46:O58)</f>
        <v>0</v>
      </c>
      <c r="P60" s="17">
        <f>SUM(P46:P58)</f>
        <v>0</v>
      </c>
      <c r="Q60" s="18">
        <f>SUM(Q46:Q58)</f>
        <v>0</v>
      </c>
      <c r="R60" s="257">
        <f>IF(OR(V46:Y51,V53:Y56,U57:Y58),"ANNI, SCEGLI o CFU ?","")</f>
      </c>
      <c r="S60" s="161"/>
      <c r="T60" s="158"/>
      <c r="U60" s="224"/>
      <c r="V60" s="224"/>
      <c r="W60" s="224"/>
      <c r="X60" s="224"/>
      <c r="Y60" s="120"/>
      <c r="Z60" s="158"/>
      <c r="AA60" s="39"/>
      <c r="AB60" s="209"/>
      <c r="AC60" s="39"/>
      <c r="AD60" s="258">
        <f>IF(OR(AC46:AC51,AC53:AC56),"Ant. N.C.","")</f>
      </c>
      <c r="AE60" s="259">
        <f>SUM(AE46:AE58)</f>
        <v>0</v>
      </c>
    </row>
    <row r="61" spans="1:30" ht="14.25" thickBot="1">
      <c r="A61" s="146" t="s">
        <v>75</v>
      </c>
      <c r="D61" s="100"/>
      <c r="J61" s="181"/>
      <c r="K61" s="118"/>
      <c r="L61" s="147"/>
      <c r="M61" s="50"/>
      <c r="N61" s="4"/>
      <c r="O61" s="30"/>
      <c r="P61" s="30"/>
      <c r="Q61" s="30"/>
      <c r="AD61" s="329" t="s">
        <v>64</v>
      </c>
    </row>
    <row r="62" spans="1:30" ht="14.25" thickBot="1">
      <c r="A62" s="146"/>
      <c r="H62" s="262" t="s">
        <v>40</v>
      </c>
      <c r="I62" s="263" t="s">
        <v>3</v>
      </c>
      <c r="J62" s="264"/>
      <c r="K62" s="148">
        <f>SUM(K40,K60)</f>
        <v>168</v>
      </c>
      <c r="L62" s="147"/>
      <c r="M62" s="261"/>
      <c r="N62" s="4"/>
      <c r="O62" s="33">
        <f>SUM(O40,O60,O79)</f>
        <v>0</v>
      </c>
      <c r="P62" s="34">
        <f>SUM(P40,P60,P79)</f>
        <v>0</v>
      </c>
      <c r="Q62" s="35">
        <f>SUM(Q40,Q60,Q79)</f>
        <v>3</v>
      </c>
      <c r="R62" s="324" t="s">
        <v>63</v>
      </c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D62" s="330"/>
    </row>
    <row r="63" spans="1:30" ht="14.25" thickBot="1">
      <c r="A63" s="146"/>
      <c r="H63" s="147"/>
      <c r="I63" s="147"/>
      <c r="J63" s="184"/>
      <c r="K63" s="210" t="str">
        <f>IF(AND(K62&gt;=180,K62&lt;=183),"SI","NO")</f>
        <v>NO</v>
      </c>
      <c r="L63" s="129"/>
      <c r="M63" s="261"/>
      <c r="N63" s="189"/>
      <c r="O63" s="211" t="str">
        <f>IF(OR(R6&gt;1,O62-IF(R6=1,AD63,0)&lt;=O64),"SI","NO")</f>
        <v>SI</v>
      </c>
      <c r="P63" s="212" t="str">
        <f>IF(OR(R6=3,P62-IF(R6=2,AD63,0)&lt;=P64),"SI","NO")</f>
        <v>SI</v>
      </c>
      <c r="Q63" s="213" t="str">
        <f>IF(Q62-K38-IF(R6=3,AD63,0)&lt;=Q64,"SI","NO")</f>
        <v>SI</v>
      </c>
      <c r="R63" s="326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9"/>
      <c r="AD63" s="149">
        <f>SUM(AE79,AE60,AE40)</f>
        <v>0</v>
      </c>
    </row>
    <row r="64" spans="10:30" ht="6.75" customHeight="1">
      <c r="J64" s="181"/>
      <c r="K64" s="88"/>
      <c r="L64" s="129"/>
      <c r="M64" s="50"/>
      <c r="N64" s="189"/>
      <c r="O64" s="65">
        <f>IF(L6=1,T66,T66)</f>
        <v>180</v>
      </c>
      <c r="P64" s="65">
        <f>IF(L6=2,T66,T66)</f>
        <v>180</v>
      </c>
      <c r="Q64" s="65">
        <f>IF(L6=3,T66,T66)</f>
        <v>180</v>
      </c>
      <c r="R64" s="150"/>
      <c r="S64" s="151"/>
      <c r="T64" s="152"/>
      <c r="U64" s="223"/>
      <c r="V64" s="223"/>
      <c r="W64" s="223"/>
      <c r="X64" s="223"/>
      <c r="Y64" s="153"/>
      <c r="Z64" s="152"/>
      <c r="AA64" s="154"/>
      <c r="AB64" s="208"/>
      <c r="AC64" s="154"/>
      <c r="AD64" s="155"/>
    </row>
    <row r="65" spans="10:30" ht="9" customHeight="1" thickBot="1">
      <c r="J65" s="181"/>
      <c r="K65" s="88"/>
      <c r="L65" s="129"/>
      <c r="M65" s="50"/>
      <c r="N65" s="189"/>
      <c r="O65" s="5"/>
      <c r="P65" s="5"/>
      <c r="Q65" s="5"/>
      <c r="R65" s="156"/>
      <c r="S65" s="157"/>
      <c r="T65" s="158"/>
      <c r="U65" s="224"/>
      <c r="V65" s="224"/>
      <c r="W65" s="224"/>
      <c r="X65" s="224"/>
      <c r="Y65" s="120"/>
      <c r="Z65" s="158"/>
      <c r="AA65" s="39"/>
      <c r="AB65" s="209"/>
      <c r="AC65" s="39"/>
      <c r="AD65" s="155"/>
    </row>
    <row r="66" spans="10:31" ht="13.5" thickBot="1">
      <c r="J66" s="181"/>
      <c r="K66" s="88"/>
      <c r="L66" s="129"/>
      <c r="M66" s="50"/>
      <c r="N66" s="189"/>
      <c r="O66" s="300" t="s">
        <v>59</v>
      </c>
      <c r="P66" s="301"/>
      <c r="Q66" s="159">
        <f>SUM(Z14:Z38,Z46:Z58)</f>
        <v>0</v>
      </c>
      <c r="R66" s="160" t="str">
        <f>IF(Q67&lt;=Z8,"OK","TROPPI ANTICIPI")</f>
        <v>OK</v>
      </c>
      <c r="T66" s="274">
        <f>IF(Q66&gt;0,180,180)</f>
        <v>180</v>
      </c>
      <c r="U66" s="225"/>
      <c r="V66" s="225"/>
      <c r="W66" s="225"/>
      <c r="X66" s="225"/>
      <c r="Y66" s="218"/>
      <c r="Z66" s="275" t="s">
        <v>60</v>
      </c>
      <c r="AA66" s="158"/>
      <c r="AB66" s="162"/>
      <c r="AC66" s="76"/>
      <c r="AD66" s="162"/>
      <c r="AE66" s="113"/>
    </row>
    <row r="67" spans="10:30" ht="32.25" customHeight="1" thickBot="1">
      <c r="J67" s="181"/>
      <c r="K67" s="88"/>
      <c r="L67" s="163"/>
      <c r="M67" s="50"/>
      <c r="N67" s="190"/>
      <c r="O67" s="318" t="s">
        <v>17</v>
      </c>
      <c r="P67" s="319"/>
      <c r="Q67" s="202">
        <f>SUM(T14:T38,T46:T58)</f>
        <v>0</v>
      </c>
      <c r="R67" s="156"/>
      <c r="S67" s="322" t="s">
        <v>37</v>
      </c>
      <c r="T67" s="323"/>
      <c r="U67" s="323"/>
      <c r="V67" s="323"/>
      <c r="W67" s="323"/>
      <c r="X67" s="323"/>
      <c r="Y67" s="323"/>
      <c r="Z67" s="323"/>
      <c r="AA67" s="323"/>
      <c r="AB67" s="205">
        <f>SUM(AB14:AB58)</f>
        <v>0</v>
      </c>
      <c r="AC67" s="39"/>
      <c r="AD67" s="165"/>
    </row>
    <row r="68" spans="10:25" ht="12.75">
      <c r="J68" s="181"/>
      <c r="K68" s="88"/>
      <c r="L68" s="129"/>
      <c r="M68" s="50"/>
      <c r="N68" s="189"/>
      <c r="O68" s="5"/>
      <c r="P68" s="5"/>
      <c r="Q68" s="5"/>
      <c r="R68" s="91"/>
      <c r="S68" s="92"/>
      <c r="T68" s="166"/>
      <c r="U68" s="226"/>
      <c r="V68" s="226"/>
      <c r="W68" s="226"/>
      <c r="X68" s="226"/>
      <c r="Y68" s="167"/>
    </row>
    <row r="69" spans="10:25" ht="9.75" customHeight="1">
      <c r="J69" s="181"/>
      <c r="K69" s="88"/>
      <c r="L69" s="129"/>
      <c r="M69" s="50"/>
      <c r="N69" s="189"/>
      <c r="O69" s="5"/>
      <c r="P69" s="5"/>
      <c r="Q69" s="5"/>
      <c r="R69" s="91"/>
      <c r="S69" s="92"/>
      <c r="T69" s="166"/>
      <c r="U69" s="226"/>
      <c r="V69" s="226"/>
      <c r="W69" s="226"/>
      <c r="X69" s="226"/>
      <c r="Y69" s="167"/>
    </row>
    <row r="70" spans="2:17" ht="14.25" customHeight="1">
      <c r="B70" s="102" t="s">
        <v>56</v>
      </c>
      <c r="C70" s="100"/>
      <c r="D70" s="100"/>
      <c r="J70" s="181"/>
      <c r="L70" s="147"/>
      <c r="M70" s="50"/>
      <c r="N70" s="4"/>
      <c r="O70" s="23"/>
      <c r="P70" s="23"/>
      <c r="Q70" s="23"/>
    </row>
    <row r="71" spans="10:17" ht="6.75" customHeight="1">
      <c r="J71" s="181"/>
      <c r="L71" s="147"/>
      <c r="M71" s="50"/>
      <c r="N71" s="4"/>
      <c r="O71" s="23"/>
      <c r="P71" s="23"/>
      <c r="Q71" s="23"/>
    </row>
    <row r="72" spans="8:17" ht="24" customHeight="1" thickBot="1">
      <c r="H72" s="67" t="s">
        <v>4</v>
      </c>
      <c r="I72" s="67" t="s">
        <v>54</v>
      </c>
      <c r="J72" s="181"/>
      <c r="K72" s="67" t="s">
        <v>1</v>
      </c>
      <c r="L72" s="168" t="s">
        <v>9</v>
      </c>
      <c r="M72" s="50"/>
      <c r="N72" s="4"/>
      <c r="O72" s="26"/>
      <c r="P72" s="26"/>
      <c r="Q72" s="26"/>
    </row>
    <row r="73" spans="1:31" ht="24" customHeight="1">
      <c r="A73" s="315" t="s">
        <v>21</v>
      </c>
      <c r="B73" s="296"/>
      <c r="C73" s="297"/>
      <c r="D73" s="297"/>
      <c r="E73" s="298"/>
      <c r="F73" s="128"/>
      <c r="G73" s="248"/>
      <c r="H73" s="249"/>
      <c r="I73" s="250"/>
      <c r="J73" s="193" t="b">
        <v>0</v>
      </c>
      <c r="K73" s="244"/>
      <c r="L73" s="244"/>
      <c r="M73" s="50"/>
      <c r="N73" s="51" t="b">
        <v>0</v>
      </c>
      <c r="O73" s="194">
        <f>IF(AND(OR(J73=TRUE,N73=TRUE),L73=1),IF(K73="",0,K73),0)</f>
        <v>0</v>
      </c>
      <c r="P73" s="195">
        <f>IF(AND(OR(J73=TRUE,N73=TRUE),L73=2),IF(K73="",0,K73),0)</f>
        <v>0</v>
      </c>
      <c r="Q73" s="196">
        <f>IF(AND(OR(J73=TRUE,N73=TRUE),L73=3),IF(K73="",0,K73),0)</f>
        <v>0</v>
      </c>
      <c r="R73" s="201">
        <f>IF(V73,"SCEGLIERE!",IF(OR(Y73,X73,W73),"ANNO ?",""))</f>
      </c>
      <c r="S73" s="161">
        <f>IF(U73,"CFU ?","")</f>
      </c>
      <c r="T73" s="62"/>
      <c r="U73" s="214" t="b">
        <f>IF(AND(J73,OR(K73&lt;1,K73&gt;12)),TRUE,FALSE)</f>
        <v>0</v>
      </c>
      <c r="V73" s="214" t="b">
        <f>IF(AND(N73,J73=FALSE),TRUE,FALSE)</f>
        <v>0</v>
      </c>
      <c r="W73" s="214" t="b">
        <f>IF(AND(J73,N73=FALSE,L73&lt;$L$6),TRUE,FALSE)</f>
        <v>0</v>
      </c>
      <c r="X73" s="214" t="b">
        <f>IF(AND(N73,L73&gt;$L$6-$T$6+1),TRUE,FALSE)</f>
        <v>0</v>
      </c>
      <c r="Y73" s="214" t="b">
        <f>IF(OR(AND(J73=FALSE,N73=FALSE),AND(L73&lt;4,L73&gt;0)),FALSE,TRUE)</f>
        <v>0</v>
      </c>
      <c r="Z73" s="62"/>
      <c r="AA73" s="215" t="b">
        <f>AND(N73,Y73=FALSE,L73&lt;$L$6,L73&lt;M73)</f>
        <v>0</v>
      </c>
      <c r="AB73" s="205">
        <f>IF(AA73,1,"")</f>
      </c>
      <c r="AC73" s="215"/>
      <c r="AD73" s="165"/>
      <c r="AE73" s="118">
        <f>IF(AND(N73,Y73=FALSE,L73=$L$6,$T$6=1),K73,"")</f>
      </c>
    </row>
    <row r="74" spans="1:31" ht="24" customHeight="1">
      <c r="A74" s="316"/>
      <c r="B74" s="296"/>
      <c r="C74" s="297"/>
      <c r="D74" s="297"/>
      <c r="E74" s="298"/>
      <c r="F74" s="128"/>
      <c r="G74" s="248"/>
      <c r="H74" s="249"/>
      <c r="I74" s="250"/>
      <c r="J74" s="193" t="b">
        <v>0</v>
      </c>
      <c r="K74" s="244"/>
      <c r="L74" s="244"/>
      <c r="M74" s="50"/>
      <c r="N74" s="51" t="b">
        <v>0</v>
      </c>
      <c r="O74" s="22">
        <f>IF(AND(OR(J74=TRUE,N74=TRUE),L74=1),IF(K74="",0,K74),0)</f>
        <v>0</v>
      </c>
      <c r="P74" s="23">
        <f>IF(AND(OR(J74=TRUE,N74=TRUE),L74=2),IF(K74="",0,K74),0)</f>
        <v>0</v>
      </c>
      <c r="Q74" s="24">
        <f>IF(AND(OR(J74=TRUE,N74=TRUE),L74=3),IF(K74="",0,K74),0)</f>
        <v>0</v>
      </c>
      <c r="R74" s="201">
        <f>IF(V74,"SCEGLIERE!",IF(OR(Y74,X74,W74),"ANNO ?",""))</f>
      </c>
      <c r="S74" s="161">
        <f>IF(U74,"CFU ?","")</f>
      </c>
      <c r="T74" s="62"/>
      <c r="U74" s="214" t="b">
        <f>IF(AND(J74,OR(K74&lt;1,K74&gt;12)),TRUE,FALSE)</f>
        <v>0</v>
      </c>
      <c r="V74" s="214" t="b">
        <f>IF(AND(N74,J74=FALSE),TRUE,FALSE)</f>
        <v>0</v>
      </c>
      <c r="W74" s="214" t="b">
        <f>IF(AND(J74,N74=FALSE,L74&lt;$L$6),TRUE,FALSE)</f>
        <v>0</v>
      </c>
      <c r="X74" s="214" t="b">
        <f>IF(AND(N74,L74&gt;$L$6-$T$6+1),TRUE,FALSE)</f>
        <v>0</v>
      </c>
      <c r="Y74" s="214" t="b">
        <f>IF(OR(AND(J74=FALSE,N74=FALSE),AND(L74&lt;4,L74&gt;0)),FALSE,TRUE)</f>
        <v>0</v>
      </c>
      <c r="Z74" s="62"/>
      <c r="AA74" s="215" t="b">
        <f>AND(N74,Y74=FALSE,L74&lt;$L$6,L74&lt;M74)</f>
        <v>0</v>
      </c>
      <c r="AB74" s="205">
        <f>IF(AA74,1,"")</f>
      </c>
      <c r="AC74" s="215"/>
      <c r="AD74" s="165"/>
      <c r="AE74" s="118">
        <f>IF(AND(N74,Y74=FALSE,L74=$L$6,$T$6=1),K74,"")</f>
      </c>
    </row>
    <row r="75" spans="1:31" ht="24" customHeight="1">
      <c r="A75" s="316"/>
      <c r="B75" s="296"/>
      <c r="C75" s="297"/>
      <c r="D75" s="297"/>
      <c r="E75" s="298"/>
      <c r="F75" s="128"/>
      <c r="G75" s="248"/>
      <c r="H75" s="249"/>
      <c r="I75" s="250"/>
      <c r="J75" s="193" t="b">
        <v>0</v>
      </c>
      <c r="K75" s="244"/>
      <c r="L75" s="244"/>
      <c r="M75" s="50"/>
      <c r="N75" s="51" t="b">
        <v>0</v>
      </c>
      <c r="O75" s="22">
        <f>IF(AND(OR(J75=TRUE,N75=TRUE),L75=1),IF(K75="",0,K75),0)</f>
        <v>0</v>
      </c>
      <c r="P75" s="23">
        <f>IF(AND(OR(J75=TRUE,N75=TRUE),L75=2),IF(K75="",0,K75),0)</f>
        <v>0</v>
      </c>
      <c r="Q75" s="24">
        <f>IF(AND(OR(J75=TRUE,N75=TRUE),L75=3),IF(K75="",0,K75),0)</f>
        <v>0</v>
      </c>
      <c r="R75" s="201">
        <f>IF(V75,"SCEGLIERE!",IF(OR(Y75,X75,W75),"ANNO ?",""))</f>
      </c>
      <c r="S75" s="161">
        <f>IF(U75,"CFU ?","")</f>
      </c>
      <c r="T75" s="62"/>
      <c r="U75" s="214" t="b">
        <f>IF(AND(J75,OR(K75&lt;1,K75&gt;12)),TRUE,FALSE)</f>
        <v>0</v>
      </c>
      <c r="V75" s="214" t="b">
        <f>IF(AND(N75,J75=FALSE),TRUE,FALSE)</f>
        <v>0</v>
      </c>
      <c r="W75" s="214" t="b">
        <f>IF(AND(J75,N75=FALSE,L75&lt;$L$6),TRUE,FALSE)</f>
        <v>0</v>
      </c>
      <c r="X75" s="214" t="b">
        <f>IF(AND(N75,L75&gt;$L$6-$T$6+1),TRUE,FALSE)</f>
        <v>0</v>
      </c>
      <c r="Y75" s="214" t="b">
        <f>IF(OR(AND(J75=FALSE,N75=FALSE),AND(L75&lt;4,L75&gt;0)),FALSE,TRUE)</f>
        <v>0</v>
      </c>
      <c r="Z75" s="62"/>
      <c r="AA75" s="215" t="b">
        <f>AND(N75,Y75=FALSE,L75&lt;$L$6,L75&lt;M75)</f>
        <v>0</v>
      </c>
      <c r="AB75" s="205">
        <f>IF(AA75,1,"")</f>
      </c>
      <c r="AC75" s="215"/>
      <c r="AD75" s="165"/>
      <c r="AE75" s="118">
        <f>IF(AND(N75,Y75=FALSE,L75=$L$6,$T$6=1),K75,"")</f>
      </c>
    </row>
    <row r="76" spans="1:31" ht="24" customHeight="1">
      <c r="A76" s="316"/>
      <c r="B76" s="296"/>
      <c r="C76" s="297"/>
      <c r="D76" s="297"/>
      <c r="E76" s="298"/>
      <c r="F76" s="128"/>
      <c r="G76" s="248"/>
      <c r="H76" s="249"/>
      <c r="I76" s="250"/>
      <c r="J76" s="193" t="b">
        <v>0</v>
      </c>
      <c r="K76" s="244"/>
      <c r="L76" s="244"/>
      <c r="M76" s="50"/>
      <c r="N76" s="51" t="b">
        <v>0</v>
      </c>
      <c r="O76" s="22">
        <f>IF(AND(OR(J76=TRUE,N76=TRUE),L76=1),IF(K76="",0,K76),0)</f>
        <v>0</v>
      </c>
      <c r="P76" s="23">
        <f>IF(AND(OR(J76=TRUE,N76=TRUE),L76=2),IF(K76="",0,K76),0)</f>
        <v>0</v>
      </c>
      <c r="Q76" s="24">
        <f>IF(AND(OR(J76=TRUE,N76=TRUE),L76=3),IF(K76="",0,K76),0)</f>
        <v>0</v>
      </c>
      <c r="R76" s="201">
        <f>IF(V76,"SCEGLIERE!",IF(OR(Y76,X76,W76),"ANNO ?",""))</f>
      </c>
      <c r="S76" s="161">
        <f>IF(U76,"CFU ?","")</f>
      </c>
      <c r="T76" s="62"/>
      <c r="U76" s="214" t="b">
        <f>IF(AND(J76,OR(K76&lt;1,K76&gt;12)),TRUE,FALSE)</f>
        <v>0</v>
      </c>
      <c r="V76" s="214" t="b">
        <f>IF(AND(N76,J76=FALSE),TRUE,FALSE)</f>
        <v>0</v>
      </c>
      <c r="W76" s="214" t="b">
        <f>IF(AND(J76,N76=FALSE,L76&lt;$L$6),TRUE,FALSE)</f>
        <v>0</v>
      </c>
      <c r="X76" s="214" t="b">
        <f>IF(AND(N76,L76&gt;$L$6-$T$6+1),TRUE,FALSE)</f>
        <v>0</v>
      </c>
      <c r="Y76" s="214" t="b">
        <f>IF(OR(AND(J76=FALSE,N76=FALSE),AND(L76&lt;4,L76&gt;0)),FALSE,TRUE)</f>
        <v>0</v>
      </c>
      <c r="Z76" s="62"/>
      <c r="AA76" s="215" t="b">
        <f>AND(N76,Y76=FALSE,L76&lt;$L$6,L76&lt;M76)</f>
        <v>0</v>
      </c>
      <c r="AB76" s="205">
        <f>IF(AA76,1,"")</f>
      </c>
      <c r="AC76" s="215"/>
      <c r="AD76" s="165"/>
      <c r="AE76" s="118">
        <f>IF(AND(N76,Y76=FALSE,L76=$L$6,$T$6=1),K76,"")</f>
      </c>
    </row>
    <row r="77" spans="1:31" ht="24" customHeight="1" thickBot="1">
      <c r="A77" s="317"/>
      <c r="B77" s="296"/>
      <c r="C77" s="297"/>
      <c r="D77" s="297"/>
      <c r="E77" s="298"/>
      <c r="F77" s="128"/>
      <c r="G77" s="248"/>
      <c r="H77" s="249"/>
      <c r="I77" s="250"/>
      <c r="J77" s="193" t="b">
        <v>0</v>
      </c>
      <c r="K77" s="244"/>
      <c r="L77" s="244"/>
      <c r="M77" s="50"/>
      <c r="N77" s="51" t="b">
        <v>0</v>
      </c>
      <c r="O77" s="25">
        <f>IF(AND(OR(J77=TRUE,N77=TRUE),L77=1),IF(K77="",0,K77),0)</f>
        <v>0</v>
      </c>
      <c r="P77" s="26">
        <f>IF(AND(OR(J77=TRUE,N77=TRUE),L77=2),IF(K77="",0,K77),0)</f>
        <v>0</v>
      </c>
      <c r="Q77" s="27">
        <f>IF(AND(OR(J77=TRUE,N77=TRUE),L77=3),IF(K77="",0,K77),0)</f>
        <v>0</v>
      </c>
      <c r="R77" s="201">
        <f>IF(V77,"SCEGLIERE!",IF(OR(Y77,X77,W77),"ANNO ?",""))</f>
      </c>
      <c r="S77" s="161">
        <f>IF(U77,"CFU ?","")</f>
      </c>
      <c r="T77" s="62"/>
      <c r="U77" s="214" t="b">
        <f>IF(AND(J77,OR(K77&lt;1,K77&gt;12)),TRUE,FALSE)</f>
        <v>0</v>
      </c>
      <c r="V77" s="214" t="b">
        <f>IF(AND(N77,J77=FALSE),TRUE,FALSE)</f>
        <v>0</v>
      </c>
      <c r="W77" s="214" t="b">
        <f>IF(AND(J77,N77=FALSE,L77&lt;$L$6),TRUE,FALSE)</f>
        <v>0</v>
      </c>
      <c r="X77" s="214" t="b">
        <f>IF(AND(N77,L77&gt;$L$6-$T$6+1),TRUE,FALSE)</f>
        <v>0</v>
      </c>
      <c r="Y77" s="214" t="b">
        <f>IF(OR(AND(J77=FALSE,N77=FALSE),AND(L77&lt;4,L77&gt;0)),FALSE,TRUE)</f>
        <v>0</v>
      </c>
      <c r="Z77" s="62"/>
      <c r="AA77" s="215" t="b">
        <f>AND(N77,Y77=FALSE,L77&lt;$L$6,L77&lt;M77)</f>
        <v>0</v>
      </c>
      <c r="AB77" s="205">
        <f>IF(AA77,1,"")</f>
      </c>
      <c r="AC77" s="215"/>
      <c r="AD77" s="165"/>
      <c r="AE77" s="118">
        <f>IF(AND(N77,Y77=FALSE,L77=$L$6,$T$6=1),K77,"")</f>
      </c>
    </row>
    <row r="78" spans="10:17" ht="12.75">
      <c r="J78" s="184"/>
      <c r="K78" s="118"/>
      <c r="L78" s="147"/>
      <c r="M78" s="50"/>
      <c r="N78" s="4"/>
      <c r="O78" s="23"/>
      <c r="P78" s="23"/>
      <c r="Q78" s="23"/>
    </row>
    <row r="79" spans="1:31" ht="15" customHeight="1">
      <c r="A79" s="253" t="s">
        <v>83</v>
      </c>
      <c r="H79" s="147"/>
      <c r="I79" s="254" t="s">
        <v>1</v>
      </c>
      <c r="J79" s="265"/>
      <c r="K79" s="266">
        <f>SUM(K73:K77)</f>
        <v>0</v>
      </c>
      <c r="L79" s="147"/>
      <c r="M79" s="261"/>
      <c r="N79" s="51"/>
      <c r="O79" s="16">
        <f>SUM(O73:O77)</f>
        <v>0</v>
      </c>
      <c r="P79" s="17">
        <f>SUM(P73:P77)</f>
        <v>0</v>
      </c>
      <c r="Q79" s="18">
        <f>SUM(Q73:Q77)</f>
        <v>0</v>
      </c>
      <c r="R79" s="257">
        <f>IF(OR(U73:Y77),"ANNI, SCEGLI o CFU ?","")</f>
      </c>
      <c r="S79" s="161"/>
      <c r="T79" s="158"/>
      <c r="U79" s="224"/>
      <c r="V79" s="224"/>
      <c r="W79" s="224"/>
      <c r="X79" s="224"/>
      <c r="Y79" s="120"/>
      <c r="Z79" s="158"/>
      <c r="AA79" s="39"/>
      <c r="AB79" s="209"/>
      <c r="AC79" s="39"/>
      <c r="AD79" s="155"/>
      <c r="AE79" s="259">
        <f>SUM(AE73:AE78)</f>
        <v>0</v>
      </c>
    </row>
    <row r="80" spans="1:31" ht="15" customHeight="1" thickBot="1">
      <c r="A80" s="253"/>
      <c r="H80" s="147"/>
      <c r="I80" s="268"/>
      <c r="J80" s="267"/>
      <c r="K80" s="268"/>
      <c r="L80" s="147"/>
      <c r="M80" s="261"/>
      <c r="N80" s="51"/>
      <c r="O80" s="45"/>
      <c r="P80" s="45"/>
      <c r="Q80" s="45"/>
      <c r="R80" s="257"/>
      <c r="S80" s="161"/>
      <c r="T80" s="158"/>
      <c r="U80" s="224"/>
      <c r="V80" s="224"/>
      <c r="W80" s="224"/>
      <c r="X80" s="224"/>
      <c r="Y80" s="120"/>
      <c r="Z80" s="158"/>
      <c r="AA80" s="39"/>
      <c r="AB80" s="209"/>
      <c r="AC80" s="39"/>
      <c r="AD80" s="155"/>
      <c r="AE80" s="269"/>
    </row>
    <row r="81" spans="8:31" ht="18" customHeight="1" thickBot="1">
      <c r="H81" s="270" t="s">
        <v>41</v>
      </c>
      <c r="I81" s="271" t="s">
        <v>3</v>
      </c>
      <c r="J81" s="272"/>
      <c r="K81" s="63">
        <f>K79+K62</f>
        <v>168</v>
      </c>
      <c r="L81" s="147"/>
      <c r="M81" s="261"/>
      <c r="N81" s="4"/>
      <c r="O81" s="23"/>
      <c r="P81" s="23"/>
      <c r="Q81" s="23"/>
      <c r="R81" s="201"/>
      <c r="S81" s="161"/>
      <c r="T81" s="158"/>
      <c r="U81" s="224"/>
      <c r="V81" s="224"/>
      <c r="W81" s="224"/>
      <c r="X81" s="224"/>
      <c r="Y81" s="120"/>
      <c r="Z81" s="158"/>
      <c r="AA81" s="39"/>
      <c r="AB81" s="209"/>
      <c r="AC81" s="39"/>
      <c r="AD81" s="155"/>
      <c r="AE81" s="118"/>
    </row>
    <row r="82" spans="10:17" ht="6.75" customHeight="1">
      <c r="J82" s="184"/>
      <c r="K82" s="118"/>
      <c r="L82" s="147"/>
      <c r="M82" s="50"/>
      <c r="N82" s="51"/>
      <c r="O82" s="23"/>
      <c r="P82" s="23"/>
      <c r="Q82" s="23"/>
    </row>
    <row r="83" spans="2:17" ht="14.25" customHeight="1">
      <c r="B83" s="102" t="s">
        <v>5</v>
      </c>
      <c r="J83" s="181"/>
      <c r="M83" s="123"/>
      <c r="N83" s="3"/>
      <c r="O83" s="31"/>
      <c r="P83" s="31"/>
      <c r="Q83" s="31"/>
    </row>
    <row r="84" spans="10:17" ht="6" customHeight="1" thickBot="1">
      <c r="J84" s="181"/>
      <c r="M84" s="123"/>
      <c r="N84" s="3"/>
      <c r="O84" s="31"/>
      <c r="P84" s="31"/>
      <c r="Q84" s="31"/>
    </row>
    <row r="85" spans="1:24" ht="19.5" customHeight="1">
      <c r="A85" s="279" t="s">
        <v>39</v>
      </c>
      <c r="B85" s="331"/>
      <c r="C85" s="332"/>
      <c r="D85" s="332"/>
      <c r="E85" s="332"/>
      <c r="F85" s="332"/>
      <c r="G85" s="332"/>
      <c r="H85" s="332"/>
      <c r="I85" s="332"/>
      <c r="J85" s="332"/>
      <c r="K85" s="332"/>
      <c r="L85" s="333"/>
      <c r="M85" s="123"/>
      <c r="N85" s="3"/>
      <c r="O85" s="36" t="s">
        <v>28</v>
      </c>
      <c r="P85" s="31"/>
      <c r="Q85" s="31"/>
      <c r="T85" s="169" t="str">
        <f>IF(AND(L5="",S6=TRUE,R66="OK",O63="SI",P63="SI",Q63="SI",K63="SI",L60="SI",H52="",R40="",R60="",R79="",AD40="",AD79=""),"PDS OK","CI SONO ERRORI")</f>
        <v>CI SONO ERRORI</v>
      </c>
      <c r="U85" s="227"/>
      <c r="V85" s="227"/>
      <c r="W85" s="227"/>
      <c r="X85" s="227"/>
    </row>
    <row r="86" spans="1:17" ht="19.5" customHeight="1">
      <c r="A86" s="280"/>
      <c r="B86" s="334"/>
      <c r="C86" s="335"/>
      <c r="D86" s="335"/>
      <c r="E86" s="335"/>
      <c r="F86" s="335"/>
      <c r="G86" s="335"/>
      <c r="H86" s="335"/>
      <c r="I86" s="335"/>
      <c r="J86" s="335"/>
      <c r="K86" s="335"/>
      <c r="L86" s="336"/>
      <c r="M86" s="123"/>
      <c r="N86" s="3"/>
      <c r="O86" s="31"/>
      <c r="P86" s="31"/>
      <c r="Q86" s="31"/>
    </row>
    <row r="87" spans="1:17" ht="19.5" customHeight="1">
      <c r="A87" s="280"/>
      <c r="B87" s="334"/>
      <c r="C87" s="335"/>
      <c r="D87" s="335"/>
      <c r="E87" s="335"/>
      <c r="F87" s="335"/>
      <c r="G87" s="335"/>
      <c r="H87" s="335"/>
      <c r="I87" s="335"/>
      <c r="J87" s="335"/>
      <c r="K87" s="335"/>
      <c r="L87" s="336"/>
      <c r="M87" s="123"/>
      <c r="N87" s="3"/>
      <c r="O87" s="31"/>
      <c r="P87" s="31"/>
      <c r="Q87" s="31"/>
    </row>
    <row r="88" spans="1:17" ht="19.5" customHeight="1">
      <c r="A88" s="280"/>
      <c r="B88" s="334"/>
      <c r="C88" s="335"/>
      <c r="D88" s="335"/>
      <c r="E88" s="335"/>
      <c r="F88" s="335"/>
      <c r="G88" s="335"/>
      <c r="H88" s="335"/>
      <c r="I88" s="335"/>
      <c r="J88" s="335"/>
      <c r="K88" s="335"/>
      <c r="L88" s="336"/>
      <c r="M88" s="123"/>
      <c r="N88" s="3"/>
      <c r="O88" s="31"/>
      <c r="P88" s="31"/>
      <c r="Q88" s="31"/>
    </row>
    <row r="89" spans="1:17" ht="19.5" customHeight="1">
      <c r="A89" s="280"/>
      <c r="B89" s="334"/>
      <c r="C89" s="335"/>
      <c r="D89" s="335"/>
      <c r="E89" s="335"/>
      <c r="F89" s="335"/>
      <c r="G89" s="335"/>
      <c r="H89" s="335"/>
      <c r="I89" s="335"/>
      <c r="J89" s="335"/>
      <c r="K89" s="335"/>
      <c r="L89" s="336"/>
      <c r="M89" s="123"/>
      <c r="N89" s="3"/>
      <c r="O89" s="31"/>
      <c r="P89" s="31"/>
      <c r="Q89" s="31"/>
    </row>
    <row r="90" spans="1:17" ht="19.5" customHeight="1" thickBot="1">
      <c r="A90" s="281"/>
      <c r="B90" s="337"/>
      <c r="C90" s="338"/>
      <c r="D90" s="338"/>
      <c r="E90" s="338"/>
      <c r="F90" s="338"/>
      <c r="G90" s="338"/>
      <c r="H90" s="338"/>
      <c r="I90" s="338"/>
      <c r="J90" s="338"/>
      <c r="K90" s="338"/>
      <c r="L90" s="339"/>
      <c r="M90" s="123"/>
      <c r="N90" s="3"/>
      <c r="O90" s="31"/>
      <c r="P90" s="31"/>
      <c r="Q90" s="31"/>
    </row>
    <row r="91" spans="2:17" ht="12.75">
      <c r="B91" s="68"/>
      <c r="C91" s="68"/>
      <c r="D91" s="68"/>
      <c r="E91" s="68"/>
      <c r="F91" s="68"/>
      <c r="G91" s="68"/>
      <c r="H91" s="68"/>
      <c r="I91" s="68"/>
      <c r="J91" s="185"/>
      <c r="K91" s="88"/>
      <c r="L91" s="68"/>
      <c r="M91" s="123"/>
      <c r="N91" s="3"/>
      <c r="O91" s="31"/>
      <c r="P91" s="31"/>
      <c r="Q91" s="31"/>
    </row>
    <row r="92" spans="2:17" ht="15.75" customHeight="1">
      <c r="B92" s="170" t="s">
        <v>51</v>
      </c>
      <c r="C92" s="68"/>
      <c r="D92" s="68"/>
      <c r="E92" s="68"/>
      <c r="F92" s="68"/>
      <c r="G92" s="68"/>
      <c r="H92" s="68"/>
      <c r="I92" s="68"/>
      <c r="J92" s="185"/>
      <c r="K92" s="88"/>
      <c r="L92" s="68"/>
      <c r="M92" s="123"/>
      <c r="N92" s="3"/>
      <c r="O92" s="31"/>
      <c r="P92" s="32" t="s">
        <v>15</v>
      </c>
      <c r="Q92" s="31"/>
    </row>
    <row r="93" spans="2:17" ht="12.75">
      <c r="B93" s="68"/>
      <c r="C93" s="68"/>
      <c r="D93" s="68"/>
      <c r="E93" s="68"/>
      <c r="F93" s="68"/>
      <c r="G93" s="68"/>
      <c r="H93" s="68"/>
      <c r="I93" s="68"/>
      <c r="J93" s="185"/>
      <c r="K93" s="88"/>
      <c r="L93" s="68"/>
      <c r="M93" s="123"/>
      <c r="N93" s="3"/>
      <c r="Q93" s="31"/>
    </row>
    <row r="94" spans="10:17" ht="19.5" customHeight="1">
      <c r="J94" s="181"/>
      <c r="M94" s="123"/>
      <c r="N94" s="3"/>
      <c r="O94" s="31"/>
      <c r="P94" s="31"/>
      <c r="Q94" s="31"/>
    </row>
    <row r="95" spans="2:14" ht="17.25">
      <c r="B95" s="171" t="s">
        <v>52</v>
      </c>
      <c r="H95" s="171" t="s">
        <v>53</v>
      </c>
      <c r="J95" s="181"/>
      <c r="M95" s="123"/>
      <c r="N95" s="3"/>
    </row>
    <row r="96" spans="10:14" ht="12.75">
      <c r="J96" s="181"/>
      <c r="M96" s="123"/>
      <c r="N96" s="3"/>
    </row>
    <row r="97" spans="10:14" ht="12.75">
      <c r="J97" s="181"/>
      <c r="M97" s="123"/>
      <c r="N97" s="3"/>
    </row>
    <row r="98" spans="10:14" ht="12.75">
      <c r="J98" s="181"/>
      <c r="M98" s="123"/>
      <c r="N98" s="3"/>
    </row>
    <row r="99" ht="12.75">
      <c r="M99" s="123"/>
    </row>
    <row r="100" ht="12.75">
      <c r="M100" s="123"/>
    </row>
    <row r="101" ht="12.75">
      <c r="M101" s="123"/>
    </row>
    <row r="102" ht="12.75">
      <c r="M102" s="123"/>
    </row>
    <row r="103" ht="12.75">
      <c r="M103" s="123"/>
    </row>
    <row r="104" ht="12.75">
      <c r="M104" s="123"/>
    </row>
    <row r="105" ht="12.75">
      <c r="M105" s="123"/>
    </row>
    <row r="106" ht="12.75">
      <c r="M106" s="123"/>
    </row>
    <row r="107" ht="12.75">
      <c r="M107" s="123"/>
    </row>
    <row r="108" ht="12.75">
      <c r="M108" s="123"/>
    </row>
    <row r="109" ht="12.75">
      <c r="M109" s="123"/>
    </row>
    <row r="110" ht="12.75">
      <c r="M110" s="123"/>
    </row>
    <row r="111" ht="12.75">
      <c r="M111" s="123"/>
    </row>
    <row r="112" ht="12.75">
      <c r="M112" s="123"/>
    </row>
    <row r="113" ht="12.75">
      <c r="M113" s="123"/>
    </row>
    <row r="114" ht="12.75">
      <c r="M114" s="123"/>
    </row>
    <row r="115" ht="12.75">
      <c r="M115" s="123"/>
    </row>
    <row r="116" ht="12.75">
      <c r="M116" s="123"/>
    </row>
    <row r="117" ht="12.75">
      <c r="M117" s="123"/>
    </row>
    <row r="118" ht="12.75">
      <c r="M118" s="123"/>
    </row>
    <row r="119" ht="12.75">
      <c r="M119" s="123"/>
    </row>
    <row r="120" ht="12.75">
      <c r="M120" s="123"/>
    </row>
    <row r="121" ht="12.75">
      <c r="M121" s="123"/>
    </row>
    <row r="122" ht="12.75">
      <c r="M122" s="123"/>
    </row>
    <row r="123" ht="12.75">
      <c r="M123" s="123"/>
    </row>
    <row r="124" ht="12.75">
      <c r="M124" s="123"/>
    </row>
    <row r="125" ht="12.75">
      <c r="M125" s="123"/>
    </row>
    <row r="126" ht="12.75">
      <c r="M126" s="123"/>
    </row>
    <row r="127" ht="12.75">
      <c r="M127" s="123"/>
    </row>
    <row r="128" ht="12.75">
      <c r="M128" s="123"/>
    </row>
    <row r="129" ht="12.75">
      <c r="M129" s="123"/>
    </row>
    <row r="130" ht="12.75">
      <c r="M130" s="123"/>
    </row>
    <row r="131" ht="12.75">
      <c r="M131" s="123"/>
    </row>
    <row r="132" ht="12.75">
      <c r="M132" s="123"/>
    </row>
    <row r="133" ht="12.75">
      <c r="M133" s="123"/>
    </row>
    <row r="134" ht="12.75">
      <c r="M134" s="123"/>
    </row>
    <row r="135" ht="12.75">
      <c r="M135" s="123"/>
    </row>
    <row r="136" ht="12.75">
      <c r="M136" s="123"/>
    </row>
    <row r="137" ht="12.75">
      <c r="M137" s="12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ht="12.75">
      <c r="M646" s="123"/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  <row r="937" ht="12.75">
      <c r="M937" s="123"/>
    </row>
    <row r="938" ht="12.75">
      <c r="M938" s="123"/>
    </row>
    <row r="939" ht="12.75">
      <c r="M939" s="123"/>
    </row>
    <row r="940" ht="12.75">
      <c r="M940" s="123"/>
    </row>
    <row r="941" ht="12.75">
      <c r="M941" s="123"/>
    </row>
  </sheetData>
  <sheetProtection/>
  <mergeCells count="30">
    <mergeCell ref="AD61:AD62"/>
    <mergeCell ref="B85:L90"/>
    <mergeCell ref="B73:E73"/>
    <mergeCell ref="B74:E74"/>
    <mergeCell ref="B75:E75"/>
    <mergeCell ref="B76:E76"/>
    <mergeCell ref="I2:M2"/>
    <mergeCell ref="I3:K3"/>
    <mergeCell ref="B57:E57"/>
    <mergeCell ref="Y6:AD6"/>
    <mergeCell ref="A73:A77"/>
    <mergeCell ref="O67:P67"/>
    <mergeCell ref="R8:Y8"/>
    <mergeCell ref="S67:AA67"/>
    <mergeCell ref="R62:AB63"/>
    <mergeCell ref="E6:F6"/>
    <mergeCell ref="N7:O7"/>
    <mergeCell ref="O66:P66"/>
    <mergeCell ref="N9:P9"/>
    <mergeCell ref="B58:E58"/>
    <mergeCell ref="C3:E3"/>
    <mergeCell ref="D4:E4"/>
    <mergeCell ref="C2:E2"/>
    <mergeCell ref="A85:A90"/>
    <mergeCell ref="A2:A7"/>
    <mergeCell ref="A14:A38"/>
    <mergeCell ref="A46:A58"/>
    <mergeCell ref="G2:H2"/>
    <mergeCell ref="C7:H7"/>
    <mergeCell ref="B77:E77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68" max="26" man="1"/>
  </rowBreaks>
  <ignoredErrors>
    <ignoredError sqref="P74 R48 Y48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Caramia</dc:creator>
  <cp:keywords/>
  <dc:description/>
  <cp:lastModifiedBy>Massimiliano Caramia</cp:lastModifiedBy>
  <cp:lastPrinted>2014-12-10T23:24:26Z</cp:lastPrinted>
  <dcterms:created xsi:type="dcterms:W3CDTF">2007-02-08T10:44:31Z</dcterms:created>
  <dcterms:modified xsi:type="dcterms:W3CDTF">2024-02-26T16:58:13Z</dcterms:modified>
  <cp:category/>
  <cp:version/>
  <cp:contentType/>
  <cp:contentStatus/>
</cp:coreProperties>
</file>