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Logistica e dei Trasporti" sheetId="1" r:id="rId1"/>
  </sheets>
  <definedNames>
    <definedName name="_xlnm.Print_Area" localSheetId="0">'Ing. Logistica e dei Trasporti'!$A$1:$AE$105</definedName>
  </definedNames>
  <calcPr fullCalcOnLoad="1"/>
</workbook>
</file>

<file path=xl/sharedStrings.xml><?xml version="1.0" encoding="utf-8"?>
<sst xmlns="http://schemas.openxmlformats.org/spreadsheetml/2006/main" count="123" uniqueCount="103">
  <si>
    <t>Prova finale</t>
  </si>
  <si>
    <t>Chimica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</si>
  <si>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</si>
  <si>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</si>
  <si>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</si>
  <si>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</si>
  <si>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</si>
  <si>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</si>
  <si>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</si>
  <si>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</si>
  <si>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</si>
  <si>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</si>
  <si>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</si>
  <si>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</si>
  <si>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</si>
  <si>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</si>
  <si>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</si>
  <si>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</si>
  <si>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</si>
  <si>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</si>
  <si>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</si>
  <si>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</si>
  <si>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</si>
  <si>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</si>
  <si>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</si>
  <si>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</si>
  <si>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</si>
  <si>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</si>
  <si>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</si>
  <si>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Elettrotecnica 1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</si>
  <si>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</si>
  <si>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</si>
  <si>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</si>
  <si>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</si>
  <si>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</si>
  <si>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</si>
  <si>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</si>
  <si>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</si>
  <si>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</si>
  <si>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</si>
  <si>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</si>
  <si>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</si>
  <si>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</si>
  <si>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</si>
  <si>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Fondamenti di Automatica + Controlli Automatici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</si>
  <si>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</si>
  <si>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</si>
  <si>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</si>
  <si>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</si>
  <si>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</si>
  <si>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</si>
  <si>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</si>
  <si>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</si>
  <si>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</si>
  <si>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Gestione della Qualità</t>
  </si>
  <si>
    <t>Data presentazione</t>
  </si>
  <si>
    <t>Data approvazione</t>
  </si>
  <si>
    <t>Firma Coordinatore CdS</t>
  </si>
  <si>
    <t>Sostenuto*</t>
  </si>
  <si>
    <t xml:space="preserve">   RIEPILOGO PER SEGRETERIA</t>
  </si>
  <si>
    <t>Tecnologie dei Processi Produttivi</t>
  </si>
  <si>
    <t>Gestione Aziendale 1</t>
  </si>
  <si>
    <t>Metodi e Modelli di Ottimizzazione Discreta 1 + 2</t>
  </si>
  <si>
    <t>Automazione Manifatturiera</t>
  </si>
  <si>
    <t>Fisica Tecnica Ambientale</t>
  </si>
  <si>
    <t>Fonti Rinnovabili di Energia**</t>
  </si>
  <si>
    <t xml:space="preserve">  ** In alternativa a Fisica Tecnica Ambientale</t>
  </si>
  <si>
    <t>Gestione dell'Energia</t>
  </si>
  <si>
    <t>Gestione ed Economia dell'Energia</t>
  </si>
  <si>
    <t>Laboratorio di Ricerca Operativa</t>
  </si>
  <si>
    <t>Laboratorio di Tecnologie dei Processi Produttivi</t>
  </si>
  <si>
    <t>Robotica con Laboratorio</t>
  </si>
  <si>
    <t>Sistemi Software</t>
  </si>
  <si>
    <t>INDIRIZZO: Ing. Logistica e dei Trasporti A.A.2013/2014</t>
  </si>
  <si>
    <t>Teoria dei Sistemi di Trasporto 1 + 2</t>
  </si>
  <si>
    <t>Fondamenti di Informatica 1</t>
  </si>
  <si>
    <t>Teoria dei Fenomeni Aleatori 1</t>
  </si>
  <si>
    <t>Modelli di Sistemi di Produzione + Logistica</t>
  </si>
  <si>
    <t>Trasporti Urbani e Metropolitani</t>
  </si>
  <si>
    <t>Reti di Telecomunicazioni Fisse</t>
  </si>
  <si>
    <t>Istituzioni di Diritto Privato</t>
  </si>
  <si>
    <t>Gestione ed Esercizio dei Sistemi di Trasporto</t>
  </si>
  <si>
    <t>Esami in soprannumero (max 5)</t>
  </si>
  <si>
    <t>Gestione Aziendale 2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</si>
  <si>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</si>
  <si>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</si>
  <si>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</si>
  <si>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</si>
  <si>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Economia ed Organizzazione Aziendale 1 + 2</t>
  </si>
  <si>
    <t>CFU esami corso di laurea più soprannumero e anticipi</t>
  </si>
  <si>
    <t>CFU acquisiti nell'anno</t>
  </si>
  <si>
    <t>&lt;aaaa/aaaa&gt;</t>
  </si>
  <si>
    <t xml:space="preserve">      ANNO DI ISCRIZIONE</t>
  </si>
  <si>
    <t>Compilare solo</t>
  </si>
  <si>
    <t>le parti in verde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</si>
  <si>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</si>
  <si>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</si>
  <si>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</si>
  <si>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</si>
  <si>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</si>
  <si>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 xml:space="preserve">     In Corso</t>
  </si>
  <si>
    <t xml:space="preserve">   Fuori Corso</t>
  </si>
  <si>
    <t>Economia Applicata all'Ingegneria 1 + 2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</si>
</sst>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9" fillId="4" borderId="33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Border="1" applyAlignment="1">
      <alignment horizontal="center" wrapText="1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0" xfId="0" applyFont="1" applyFill="1" applyBorder="1" applyAlignment="1" applyProtection="1">
      <alignment vertical="center" textRotation="90"/>
      <protection/>
    </xf>
    <xf numFmtId="0" fontId="14" fillId="3" borderId="41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9" fillId="4" borderId="42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 applyProtection="1">
      <alignment horizontal="center"/>
      <protection locked="0"/>
    </xf>
    <xf numFmtId="0" fontId="0" fillId="4" borderId="43" xfId="0" applyFill="1" applyBorder="1" applyAlignment="1" applyProtection="1">
      <alignment horizontal="center"/>
      <protection locked="0"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14" fillId="33" borderId="40" xfId="0" applyFont="1" applyFill="1" applyBorder="1" applyAlignment="1" applyProtection="1">
      <alignment vertical="center" textRotation="90"/>
      <protection/>
    </xf>
    <xf numFmtId="0" fontId="0" fillId="33" borderId="41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0" xfId="0" applyFont="1" applyFill="1" applyBorder="1" applyAlignment="1" applyProtection="1">
      <alignment vertical="center" textRotation="90"/>
      <protection/>
    </xf>
    <xf numFmtId="0" fontId="2" fillId="0" borderId="4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0" xfId="0" applyFont="1" applyFill="1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 vertical="center" textRotation="90"/>
      <protection/>
    </xf>
    <xf numFmtId="0" fontId="0" fillId="0" borderId="4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0" xfId="0" applyFont="1" applyFill="1" applyBorder="1" applyAlignment="1" applyProtection="1">
      <alignment vertical="center" textRotation="90"/>
      <protection/>
    </xf>
    <xf numFmtId="0" fontId="14" fillId="35" borderId="41" xfId="0" applyFont="1" applyFill="1" applyBorder="1" applyAlignment="1" applyProtection="1">
      <alignment vertical="center" textRotation="90"/>
      <protection/>
    </xf>
    <xf numFmtId="0" fontId="0" fillId="35" borderId="41" xfId="0" applyFill="1" applyBorder="1" applyAlignment="1" applyProtection="1">
      <alignment textRotation="90"/>
      <protection/>
    </xf>
    <xf numFmtId="0" fontId="0" fillId="35" borderId="41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 hidden="1"/>
    </xf>
    <xf numFmtId="0" fontId="0" fillId="0" borderId="48" xfId="0" applyBorder="1" applyAlignment="1">
      <alignment horizontal="center"/>
    </xf>
    <xf numFmtId="0" fontId="9" fillId="4" borderId="44" xfId="0" applyFont="1" applyFill="1" applyBorder="1" applyAlignment="1" applyProtection="1">
      <alignment horizontal="left"/>
      <protection locked="0"/>
    </xf>
    <xf numFmtId="0" fontId="9" fillId="4" borderId="45" xfId="0" applyFont="1" applyFill="1" applyBorder="1" applyAlignment="1" applyProtection="1">
      <alignment horizontal="left"/>
      <protection locked="0"/>
    </xf>
    <xf numFmtId="0" fontId="9" fillId="4" borderId="46" xfId="0" applyFont="1" applyFill="1" applyBorder="1" applyAlignment="1" applyProtection="1">
      <alignment horizontal="left"/>
      <protection locked="0"/>
    </xf>
    <xf numFmtId="0" fontId="9" fillId="4" borderId="33" xfId="0" applyFont="1" applyFill="1" applyBorder="1" applyAlignment="1" applyProtection="1">
      <alignment/>
      <protection locked="0"/>
    </xf>
    <xf numFmtId="0" fontId="0" fillId="4" borderId="25" xfId="0" applyFill="1" applyBorder="1" applyAlignment="1" applyProtection="1">
      <alignment/>
      <protection locked="0"/>
    </xf>
    <xf numFmtId="0" fontId="0" fillId="4" borderId="34" xfId="0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7" xfId="0" applyFill="1" applyBorder="1" applyAlignment="1" applyProtection="1">
      <alignment/>
      <protection locked="0"/>
    </xf>
    <xf numFmtId="0" fontId="18" fillId="4" borderId="49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0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2584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9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94" t="s">
        <v>20</v>
      </c>
      <c r="B2" s="1" t="s">
        <v>7</v>
      </c>
      <c r="C2" s="306" t="s">
        <v>31</v>
      </c>
      <c r="D2" s="307"/>
      <c r="E2" s="308"/>
      <c r="F2" s="2"/>
      <c r="G2" s="309" t="s">
        <v>8</v>
      </c>
      <c r="H2" s="309"/>
      <c r="I2" s="321" t="s">
        <v>32</v>
      </c>
      <c r="J2" s="322"/>
      <c r="K2" s="322"/>
      <c r="L2" s="322"/>
      <c r="M2" s="323"/>
      <c r="N2" s="78"/>
      <c r="O2" s="233"/>
      <c r="P2" s="234" t="s">
        <v>93</v>
      </c>
      <c r="Q2" s="235"/>
      <c r="S2" s="79"/>
      <c r="T2" s="80" t="s">
        <v>59</v>
      </c>
      <c r="U2" s="220"/>
      <c r="V2" s="220"/>
      <c r="W2" s="220"/>
      <c r="X2" s="220"/>
      <c r="Y2" s="81"/>
      <c r="Z2" s="82"/>
      <c r="AA2" s="83"/>
      <c r="AB2" s="204"/>
      <c r="AC2" s="84"/>
      <c r="AD2" s="85"/>
    </row>
    <row r="3" spans="1:19" ht="21" customHeight="1">
      <c r="A3" s="295"/>
      <c r="B3" s="6" t="s">
        <v>11</v>
      </c>
      <c r="C3" s="327" t="s">
        <v>33</v>
      </c>
      <c r="D3" s="328"/>
      <c r="E3" s="329"/>
      <c r="F3" s="7"/>
      <c r="G3" s="7" t="s">
        <v>9</v>
      </c>
      <c r="H3" s="7"/>
      <c r="I3" s="324" t="s">
        <v>35</v>
      </c>
      <c r="J3" s="325"/>
      <c r="K3" s="326"/>
      <c r="M3" s="8"/>
      <c r="O3" s="236"/>
      <c r="P3" s="237" t="s">
        <v>94</v>
      </c>
      <c r="Q3" s="238"/>
      <c r="R3" s="91"/>
      <c r="S3" s="92"/>
    </row>
    <row r="4" spans="1:19" ht="21" customHeight="1">
      <c r="A4" s="295"/>
      <c r="B4" s="6" t="s">
        <v>37</v>
      </c>
      <c r="C4" s="86"/>
      <c r="D4" s="324" t="s">
        <v>34</v>
      </c>
      <c r="E4" s="326"/>
      <c r="F4" s="231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95"/>
      <c r="B5" s="7" t="s">
        <v>40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100</v>
      </c>
      <c r="O5" s="274"/>
      <c r="P5" s="88" t="s">
        <v>101</v>
      </c>
      <c r="Q5" s="90"/>
      <c r="R5" s="91"/>
      <c r="S5" s="92"/>
    </row>
    <row r="6" spans="1:30" ht="23.25" customHeight="1">
      <c r="A6" s="295"/>
      <c r="B6" s="6" t="s">
        <v>95</v>
      </c>
      <c r="C6" s="68"/>
      <c r="D6" s="68"/>
      <c r="E6" s="327" t="s">
        <v>91</v>
      </c>
      <c r="F6" s="330"/>
      <c r="G6" s="232"/>
      <c r="H6" s="37" t="s">
        <v>92</v>
      </c>
      <c r="J6" s="96"/>
      <c r="K6" s="97"/>
      <c r="L6" s="239">
        <v>1</v>
      </c>
      <c r="M6" s="8"/>
      <c r="N6" s="240"/>
      <c r="O6" s="241"/>
      <c r="P6" s="242"/>
      <c r="Q6" s="90"/>
      <c r="R6" s="98">
        <f>L6</f>
        <v>1</v>
      </c>
      <c r="S6" s="75" t="b">
        <f>IF(T6=2,TRUE,IF(R6&lt;3,FALSE,TRUE))</f>
        <v>1</v>
      </c>
      <c r="T6" s="191">
        <v>2</v>
      </c>
      <c r="U6" s="191"/>
      <c r="V6" s="191"/>
      <c r="W6" s="191"/>
      <c r="X6" s="191"/>
      <c r="Y6" s="280" t="str">
        <f>IF(T6=2,"IN CORSO",IF(R6&lt;3,"ERRORE FUORI CORSO","FUORI CORSO"))</f>
        <v>IN CORSO</v>
      </c>
      <c r="Z6" s="281"/>
      <c r="AA6" s="281"/>
      <c r="AB6" s="281"/>
      <c r="AC6" s="281"/>
      <c r="AD6" s="281"/>
    </row>
    <row r="7" spans="1:27" ht="8.25" customHeight="1" thickBot="1">
      <c r="A7" s="296"/>
      <c r="B7" s="10"/>
      <c r="C7" s="316"/>
      <c r="D7" s="317"/>
      <c r="E7" s="317"/>
      <c r="F7" s="317"/>
      <c r="G7" s="317"/>
      <c r="H7" s="317"/>
      <c r="I7" s="68"/>
      <c r="J7" s="68"/>
      <c r="K7" s="88"/>
      <c r="L7" s="229"/>
      <c r="M7" s="68"/>
      <c r="N7" s="318"/>
      <c r="O7" s="318"/>
      <c r="P7" s="70"/>
      <c r="Q7" s="90"/>
      <c r="Z7" s="73"/>
      <c r="AA7" s="100"/>
    </row>
    <row r="8" spans="9:27" ht="12.75">
      <c r="I8" s="230"/>
      <c r="J8" s="68"/>
      <c r="K8" s="88"/>
      <c r="L8" s="68"/>
      <c r="M8" s="68"/>
      <c r="N8" s="69"/>
      <c r="O8" s="70"/>
      <c r="P8" s="70"/>
      <c r="Q8" s="90"/>
      <c r="R8" s="310" t="s">
        <v>25</v>
      </c>
      <c r="S8" s="311"/>
      <c r="T8" s="311"/>
      <c r="U8" s="311"/>
      <c r="V8" s="311"/>
      <c r="W8" s="311"/>
      <c r="X8" s="311"/>
      <c r="Y8" s="311"/>
      <c r="Z8" s="98">
        <f>IF(T6=1,18,18)</f>
        <v>18</v>
      </c>
      <c r="AA8" s="73"/>
    </row>
    <row r="9" spans="2:19" ht="25.5" customHeight="1" thickBot="1">
      <c r="B9" s="172" t="s">
        <v>85</v>
      </c>
      <c r="C9" s="101"/>
      <c r="D9" s="101"/>
      <c r="E9" s="101"/>
      <c r="I9" s="253" t="s">
        <v>96</v>
      </c>
      <c r="J9" s="11"/>
      <c r="K9" s="13"/>
      <c r="L9" s="11"/>
      <c r="M9" s="11"/>
      <c r="N9" s="285" t="s">
        <v>91</v>
      </c>
      <c r="O9" s="286"/>
      <c r="P9" s="287"/>
      <c r="Q9" s="173"/>
      <c r="S9" s="100"/>
    </row>
    <row r="10" ht="25.5" customHeight="1" thickBot="1">
      <c r="B10" s="200" t="s">
        <v>73</v>
      </c>
    </row>
    <row r="11" spans="2:17" ht="15.75" customHeight="1" thickBot="1">
      <c r="B11" s="102" t="s">
        <v>28</v>
      </c>
      <c r="C11" s="102"/>
      <c r="O11" s="103"/>
      <c r="P11" s="104" t="s">
        <v>15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58</v>
      </c>
      <c r="I12" s="107" t="s">
        <v>97</v>
      </c>
      <c r="K12" s="107" t="s">
        <v>2</v>
      </c>
      <c r="L12" s="109" t="s">
        <v>10</v>
      </c>
      <c r="M12" s="109" t="s">
        <v>27</v>
      </c>
      <c r="N12" s="110"/>
      <c r="O12" s="41" t="s">
        <v>12</v>
      </c>
      <c r="P12" s="42" t="s">
        <v>13</v>
      </c>
      <c r="Q12" s="43" t="s">
        <v>14</v>
      </c>
      <c r="R12" s="72"/>
      <c r="S12" s="73"/>
      <c r="T12" s="40" t="s">
        <v>17</v>
      </c>
      <c r="U12" s="221"/>
      <c r="V12" s="221"/>
      <c r="W12" s="221"/>
      <c r="X12" s="221"/>
      <c r="Y12" s="75"/>
      <c r="Z12" s="111" t="s">
        <v>19</v>
      </c>
      <c r="AA12" s="100"/>
      <c r="AB12" s="112" t="s">
        <v>36</v>
      </c>
      <c r="AC12" s="99"/>
      <c r="AD12" s="113" t="s">
        <v>38</v>
      </c>
      <c r="AE12" s="114" t="s">
        <v>23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2"/>
      <c r="V13" s="222"/>
      <c r="W13" s="222"/>
      <c r="X13" s="222"/>
    </row>
    <row r="14" spans="1:31" ht="24" customHeight="1">
      <c r="A14" s="297" t="s">
        <v>21</v>
      </c>
      <c r="B14" s="52" t="s">
        <v>46</v>
      </c>
      <c r="C14" s="115"/>
      <c r="D14" s="115"/>
      <c r="E14" s="115"/>
      <c r="F14" s="116"/>
      <c r="G14" s="243"/>
      <c r="H14" s="244"/>
      <c r="I14" s="245"/>
      <c r="J14" s="4">
        <v>2</v>
      </c>
      <c r="K14" s="44">
        <v>12</v>
      </c>
      <c r="L14" s="246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5"/>
      <c r="V14" s="215"/>
      <c r="W14" s="215" t="b">
        <f>IF(AND(J14=2,L14&lt;$L$6),TRUE,FALSE)</f>
        <v>1</v>
      </c>
      <c r="X14" s="215" t="b">
        <f>IF(AND(J14=1,L14&gt;$L$6-$T$6+1),TRUE,FALSE)</f>
        <v>0</v>
      </c>
      <c r="Y14" s="215" t="b">
        <f>IF(AND(L14&lt;4,L14&gt;0),FALSE,TRUE)</f>
        <v>1</v>
      </c>
      <c r="Z14" s="62">
        <f>IF(R14="ANTICIPO",1,"")</f>
      </c>
      <c r="AA14" s="216" t="b">
        <f>AND(J14=1,Y14=FALSE,L14&lt;$L$6,L14&lt;M14)</f>
        <v>0</v>
      </c>
      <c r="AB14" s="205">
        <f>IF(AA14,1,"")</f>
      </c>
      <c r="AC14" s="216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98"/>
      <c r="B15" s="53" t="s">
        <v>1</v>
      </c>
      <c r="C15" s="115"/>
      <c r="D15" s="115"/>
      <c r="E15" s="115"/>
      <c r="F15" s="116"/>
      <c r="G15" s="243"/>
      <c r="H15" s="244"/>
      <c r="I15" s="245"/>
      <c r="J15" s="4">
        <v>2</v>
      </c>
      <c r="K15" s="44">
        <v>6</v>
      </c>
      <c r="L15" s="246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5"/>
      <c r="V15" s="215"/>
      <c r="W15" s="215" t="b">
        <f aca="true" t="shared" si="6" ref="W15:W32">IF(AND(J15=2,L15&lt;$L$6),TRUE,FALSE)</f>
        <v>1</v>
      </c>
      <c r="X15" s="215" t="b">
        <f aca="true" t="shared" si="7" ref="X15:X32">IF(AND(J15=1,L15&gt;$L$6-$T$6+1),TRUE,FALSE)</f>
        <v>0</v>
      </c>
      <c r="Y15" s="215" t="b">
        <f aca="true" t="shared" si="8" ref="Y15:Y32">IF(AND(L15&lt;4,L15&gt;0),FALSE,TRUE)</f>
        <v>1</v>
      </c>
      <c r="Z15" s="62">
        <f aca="true" t="shared" si="9" ref="Z15:Z32">IF(R15="ANTICIPO",1,"")</f>
      </c>
      <c r="AA15" s="216" t="b">
        <f aca="true" t="shared" si="10" ref="AA15:AA32">AND(J15=1,Y15=FALSE,L15&lt;$L$6,L15&lt;M15)</f>
        <v>0</v>
      </c>
      <c r="AB15" s="205">
        <f aca="true" t="shared" si="11" ref="AB15:AB32">IF(AA15,1,"")</f>
      </c>
      <c r="AC15" s="216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98"/>
      <c r="B16" s="53" t="s">
        <v>102</v>
      </c>
      <c r="C16" s="115"/>
      <c r="D16" s="115"/>
      <c r="E16" s="115"/>
      <c r="F16" s="116"/>
      <c r="G16" s="243"/>
      <c r="H16" s="244"/>
      <c r="I16" s="245"/>
      <c r="J16" s="4">
        <v>2</v>
      </c>
      <c r="K16" s="44">
        <v>12</v>
      </c>
      <c r="L16" s="246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5"/>
      <c r="V16" s="215"/>
      <c r="W16" s="215" t="b">
        <f t="shared" si="6"/>
        <v>1</v>
      </c>
      <c r="X16" s="215" t="b">
        <f t="shared" si="7"/>
        <v>0</v>
      </c>
      <c r="Y16" s="215" t="b">
        <f t="shared" si="8"/>
        <v>1</v>
      </c>
      <c r="Z16" s="62">
        <f t="shared" si="9"/>
      </c>
      <c r="AA16" s="216" t="b">
        <f t="shared" si="10"/>
        <v>0</v>
      </c>
      <c r="AB16" s="205">
        <f t="shared" si="11"/>
      </c>
      <c r="AC16" s="216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98"/>
      <c r="B17" s="53" t="s">
        <v>47</v>
      </c>
      <c r="C17" s="115"/>
      <c r="D17" s="115"/>
      <c r="E17" s="115"/>
      <c r="F17" s="116"/>
      <c r="G17" s="243"/>
      <c r="H17" s="244"/>
      <c r="I17" s="245"/>
      <c r="J17" s="4">
        <v>2</v>
      </c>
      <c r="K17" s="44">
        <v>12</v>
      </c>
      <c r="L17" s="246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5"/>
      <c r="V17" s="215"/>
      <c r="W17" s="215" t="b">
        <f t="shared" si="6"/>
        <v>1</v>
      </c>
      <c r="X17" s="215" t="b">
        <f t="shared" si="7"/>
        <v>0</v>
      </c>
      <c r="Y17" s="215" t="b">
        <f t="shared" si="8"/>
        <v>1</v>
      </c>
      <c r="Z17" s="62">
        <f t="shared" si="9"/>
      </c>
      <c r="AA17" s="216" t="b">
        <f t="shared" si="10"/>
        <v>0</v>
      </c>
      <c r="AB17" s="205">
        <f t="shared" si="11"/>
      </c>
      <c r="AC17" s="216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98"/>
      <c r="B18" s="197" t="s">
        <v>75</v>
      </c>
      <c r="C18" s="115"/>
      <c r="D18" s="115"/>
      <c r="E18" s="115"/>
      <c r="F18" s="116"/>
      <c r="G18" s="243"/>
      <c r="H18" s="244"/>
      <c r="I18" s="245"/>
      <c r="J18" s="4">
        <v>2</v>
      </c>
      <c r="K18" s="44">
        <v>6</v>
      </c>
      <c r="L18" s="246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5"/>
      <c r="V18" s="215"/>
      <c r="W18" s="215" t="b">
        <f t="shared" si="6"/>
        <v>1</v>
      </c>
      <c r="X18" s="215" t="b">
        <f t="shared" si="7"/>
        <v>0</v>
      </c>
      <c r="Y18" s="215" t="b">
        <f t="shared" si="8"/>
        <v>1</v>
      </c>
      <c r="Z18" s="62">
        <f t="shared" si="9"/>
      </c>
      <c r="AA18" s="216" t="b">
        <f t="shared" si="10"/>
        <v>0</v>
      </c>
      <c r="AB18" s="205">
        <f t="shared" si="11"/>
      </c>
      <c r="AC18" s="216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98"/>
      <c r="B19" s="54" t="s">
        <v>48</v>
      </c>
      <c r="C19" s="115"/>
      <c r="D19" s="115"/>
      <c r="E19" s="115"/>
      <c r="F19" s="116"/>
      <c r="G19" s="243"/>
      <c r="H19" s="244"/>
      <c r="I19" s="245"/>
      <c r="J19" s="4">
        <v>2</v>
      </c>
      <c r="K19" s="44">
        <v>6</v>
      </c>
      <c r="L19" s="246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5"/>
      <c r="V19" s="215"/>
      <c r="W19" s="215" t="b">
        <f t="shared" si="6"/>
        <v>1</v>
      </c>
      <c r="X19" s="215" t="b">
        <f t="shared" si="7"/>
        <v>0</v>
      </c>
      <c r="Y19" s="215" t="b">
        <f t="shared" si="8"/>
        <v>1</v>
      </c>
      <c r="Z19" s="62">
        <f t="shared" si="9"/>
      </c>
      <c r="AA19" s="216" t="b">
        <f t="shared" si="10"/>
        <v>0</v>
      </c>
      <c r="AB19" s="205">
        <f t="shared" si="11"/>
      </c>
      <c r="AC19" s="216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98"/>
      <c r="B20" s="53" t="s">
        <v>49</v>
      </c>
      <c r="C20" s="115"/>
      <c r="D20" s="115"/>
      <c r="E20" s="115"/>
      <c r="F20" s="116"/>
      <c r="G20" s="243"/>
      <c r="H20" s="244"/>
      <c r="I20" s="245"/>
      <c r="J20" s="4">
        <v>2</v>
      </c>
      <c r="K20" s="44">
        <v>9</v>
      </c>
      <c r="L20" s="246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5"/>
      <c r="V20" s="215"/>
      <c r="W20" s="215" t="b">
        <f t="shared" si="6"/>
        <v>1</v>
      </c>
      <c r="X20" s="215" t="b">
        <f t="shared" si="7"/>
        <v>0</v>
      </c>
      <c r="Y20" s="215" t="b">
        <f t="shared" si="8"/>
        <v>1</v>
      </c>
      <c r="Z20" s="62">
        <f t="shared" si="9"/>
      </c>
      <c r="AA20" s="216" t="b">
        <f t="shared" si="10"/>
        <v>0</v>
      </c>
      <c r="AB20" s="205">
        <f t="shared" si="11"/>
      </c>
      <c r="AC20" s="216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98"/>
      <c r="B21" s="53" t="s">
        <v>29</v>
      </c>
      <c r="C21" s="115"/>
      <c r="D21" s="115"/>
      <c r="E21" s="115"/>
      <c r="F21" s="116"/>
      <c r="G21" s="243"/>
      <c r="H21" s="244"/>
      <c r="I21" s="245"/>
      <c r="J21" s="4">
        <v>2</v>
      </c>
      <c r="K21" s="44">
        <v>6</v>
      </c>
      <c r="L21" s="246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5"/>
      <c r="V21" s="215"/>
      <c r="W21" s="215" t="b">
        <f t="shared" si="6"/>
        <v>1</v>
      </c>
      <c r="X21" s="215" t="b">
        <f t="shared" si="7"/>
        <v>0</v>
      </c>
      <c r="Y21" s="215" t="b">
        <f t="shared" si="8"/>
        <v>1</v>
      </c>
      <c r="Z21" s="62">
        <f t="shared" si="9"/>
      </c>
      <c r="AA21" s="216" t="b">
        <f t="shared" si="10"/>
        <v>0</v>
      </c>
      <c r="AB21" s="205">
        <f t="shared" si="11"/>
      </c>
      <c r="AC21" s="216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98"/>
      <c r="B22" s="53" t="s">
        <v>50</v>
      </c>
      <c r="C22" s="115"/>
      <c r="D22" s="115"/>
      <c r="E22" s="115"/>
      <c r="F22" s="116"/>
      <c r="G22" s="243"/>
      <c r="H22" s="244"/>
      <c r="I22" s="245"/>
      <c r="J22" s="4">
        <v>2</v>
      </c>
      <c r="K22" s="44">
        <v>6</v>
      </c>
      <c r="L22" s="246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5"/>
      <c r="V22" s="215"/>
      <c r="W22" s="215" t="b">
        <f t="shared" si="6"/>
        <v>1</v>
      </c>
      <c r="X22" s="215" t="b">
        <f t="shared" si="7"/>
        <v>0</v>
      </c>
      <c r="Y22" s="215" t="b">
        <f t="shared" si="8"/>
        <v>1</v>
      </c>
      <c r="Z22" s="62">
        <f t="shared" si="9"/>
      </c>
      <c r="AA22" s="216" t="b">
        <f t="shared" si="10"/>
        <v>0</v>
      </c>
      <c r="AB22" s="205">
        <f t="shared" si="11"/>
      </c>
      <c r="AC22" s="216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98"/>
      <c r="B23" s="53" t="s">
        <v>45</v>
      </c>
      <c r="C23" s="115"/>
      <c r="D23" s="115"/>
      <c r="E23" s="115"/>
      <c r="F23" s="116"/>
      <c r="G23" s="243"/>
      <c r="H23" s="244"/>
      <c r="I23" s="245"/>
      <c r="J23" s="4">
        <v>2</v>
      </c>
      <c r="K23" s="44">
        <v>12</v>
      </c>
      <c r="L23" s="246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5"/>
      <c r="V23" s="215"/>
      <c r="W23" s="215" t="b">
        <f t="shared" si="6"/>
        <v>1</v>
      </c>
      <c r="X23" s="215" t="b">
        <f t="shared" si="7"/>
        <v>0</v>
      </c>
      <c r="Y23" s="215" t="b">
        <f t="shared" si="8"/>
        <v>1</v>
      </c>
      <c r="Z23" s="62">
        <f t="shared" si="9"/>
      </c>
      <c r="AA23" s="216" t="b">
        <f t="shared" si="10"/>
        <v>0</v>
      </c>
      <c r="AB23" s="205">
        <f t="shared" si="11"/>
      </c>
      <c r="AC23" s="216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98"/>
      <c r="B24" s="53" t="s">
        <v>44</v>
      </c>
      <c r="C24" s="115"/>
      <c r="D24" s="115"/>
      <c r="E24" s="115"/>
      <c r="F24" s="116"/>
      <c r="G24" s="243"/>
      <c r="H24" s="244"/>
      <c r="I24" s="245"/>
      <c r="J24" s="4">
        <v>2</v>
      </c>
      <c r="K24" s="44">
        <v>9</v>
      </c>
      <c r="L24" s="246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5"/>
      <c r="V24" s="215"/>
      <c r="W24" s="215" t="b">
        <f t="shared" si="6"/>
        <v>1</v>
      </c>
      <c r="X24" s="215" t="b">
        <f t="shared" si="7"/>
        <v>0</v>
      </c>
      <c r="Y24" s="215" t="b">
        <f t="shared" si="8"/>
        <v>1</v>
      </c>
      <c r="Z24" s="62">
        <f t="shared" si="9"/>
      </c>
      <c r="AA24" s="216" t="b">
        <f t="shared" si="10"/>
        <v>0</v>
      </c>
      <c r="AB24" s="205">
        <f t="shared" si="11"/>
      </c>
      <c r="AC24" s="216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98"/>
      <c r="B25" s="53" t="s">
        <v>51</v>
      </c>
      <c r="C25" s="115"/>
      <c r="D25" s="115"/>
      <c r="E25" s="115"/>
      <c r="F25" s="116"/>
      <c r="G25" s="243"/>
      <c r="H25" s="244"/>
      <c r="I25" s="245"/>
      <c r="J25" s="4">
        <v>2</v>
      </c>
      <c r="K25" s="44">
        <v>6</v>
      </c>
      <c r="L25" s="246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5"/>
      <c r="V25" s="215"/>
      <c r="W25" s="215" t="b">
        <f t="shared" si="6"/>
        <v>1</v>
      </c>
      <c r="X25" s="215" t="b">
        <f t="shared" si="7"/>
        <v>0</v>
      </c>
      <c r="Y25" s="215" t="b">
        <f t="shared" si="8"/>
        <v>1</v>
      </c>
      <c r="Z25" s="62">
        <f t="shared" si="9"/>
      </c>
      <c r="AA25" s="216" t="b">
        <f t="shared" si="10"/>
        <v>0</v>
      </c>
      <c r="AB25" s="205">
        <f t="shared" si="11"/>
      </c>
      <c r="AC25" s="216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98"/>
      <c r="B26" s="53" t="s">
        <v>74</v>
      </c>
      <c r="C26" s="115"/>
      <c r="D26" s="115"/>
      <c r="E26" s="115"/>
      <c r="F26" s="116"/>
      <c r="G26" s="243"/>
      <c r="H26" s="244"/>
      <c r="I26" s="245"/>
      <c r="J26" s="4">
        <v>2</v>
      </c>
      <c r="K26" s="44">
        <v>9</v>
      </c>
      <c r="L26" s="246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5"/>
      <c r="V26" s="215"/>
      <c r="W26" s="215" t="b">
        <f t="shared" si="6"/>
        <v>1</v>
      </c>
      <c r="X26" s="215" t="b">
        <f t="shared" si="7"/>
        <v>0</v>
      </c>
      <c r="Y26" s="215" t="b">
        <f t="shared" si="8"/>
        <v>1</v>
      </c>
      <c r="Z26" s="62">
        <f t="shared" si="9"/>
      </c>
      <c r="AA26" s="216" t="b">
        <f t="shared" si="10"/>
        <v>0</v>
      </c>
      <c r="AB26" s="205">
        <f t="shared" si="11"/>
      </c>
      <c r="AC26" s="216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98"/>
      <c r="B27" s="53" t="s">
        <v>61</v>
      </c>
      <c r="C27" s="115"/>
      <c r="D27" s="115"/>
      <c r="E27" s="115"/>
      <c r="F27" s="116"/>
      <c r="G27" s="243"/>
      <c r="H27" s="244"/>
      <c r="I27" s="245"/>
      <c r="J27" s="4">
        <v>2</v>
      </c>
      <c r="K27" s="44">
        <v>6</v>
      </c>
      <c r="L27" s="246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5"/>
      <c r="V27" s="215"/>
      <c r="W27" s="215" t="b">
        <f t="shared" si="6"/>
        <v>1</v>
      </c>
      <c r="X27" s="215" t="b">
        <f t="shared" si="7"/>
        <v>0</v>
      </c>
      <c r="Y27" s="215" t="b">
        <f t="shared" si="8"/>
        <v>1</v>
      </c>
      <c r="Z27" s="62">
        <f t="shared" si="9"/>
      </c>
      <c r="AA27" s="216" t="b">
        <f t="shared" si="10"/>
        <v>0</v>
      </c>
      <c r="AB27" s="205">
        <f t="shared" si="11"/>
      </c>
      <c r="AC27" s="216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98"/>
      <c r="B28" s="53" t="s">
        <v>52</v>
      </c>
      <c r="C28" s="115"/>
      <c r="D28" s="115"/>
      <c r="E28" s="115"/>
      <c r="F28" s="116"/>
      <c r="G28" s="243"/>
      <c r="H28" s="244"/>
      <c r="I28" s="245"/>
      <c r="J28" s="4">
        <v>2</v>
      </c>
      <c r="K28" s="44">
        <v>6</v>
      </c>
      <c r="L28" s="246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5"/>
      <c r="V28" s="215"/>
      <c r="W28" s="215" t="b">
        <f t="shared" si="6"/>
        <v>1</v>
      </c>
      <c r="X28" s="215" t="b">
        <f t="shared" si="7"/>
        <v>0</v>
      </c>
      <c r="Y28" s="215" t="b">
        <f t="shared" si="8"/>
        <v>1</v>
      </c>
      <c r="Z28" s="62">
        <f t="shared" si="9"/>
      </c>
      <c r="AA28" s="216" t="b">
        <f t="shared" si="10"/>
        <v>0</v>
      </c>
      <c r="AB28" s="205">
        <f t="shared" si="11"/>
      </c>
      <c r="AC28" s="216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98"/>
      <c r="B29" s="53" t="s">
        <v>62</v>
      </c>
      <c r="C29" s="115"/>
      <c r="D29" s="115"/>
      <c r="E29" s="115"/>
      <c r="F29" s="116"/>
      <c r="G29" s="243"/>
      <c r="H29" s="244"/>
      <c r="I29" s="245"/>
      <c r="J29" s="4">
        <v>2</v>
      </c>
      <c r="K29" s="44">
        <v>12</v>
      </c>
      <c r="L29" s="246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5"/>
      <c r="V29" s="215"/>
      <c r="W29" s="215" t="b">
        <f t="shared" si="6"/>
        <v>1</v>
      </c>
      <c r="X29" s="215" t="b">
        <f t="shared" si="7"/>
        <v>0</v>
      </c>
      <c r="Y29" s="215" t="b">
        <f t="shared" si="8"/>
        <v>1</v>
      </c>
      <c r="Z29" s="62">
        <f t="shared" si="9"/>
      </c>
      <c r="AA29" s="216" t="b">
        <f t="shared" si="10"/>
        <v>0</v>
      </c>
      <c r="AB29" s="205">
        <f t="shared" si="11"/>
      </c>
      <c r="AC29" s="216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99"/>
      <c r="B30" s="53" t="s">
        <v>76</v>
      </c>
      <c r="C30" s="115"/>
      <c r="D30" s="115"/>
      <c r="E30" s="115"/>
      <c r="F30" s="116"/>
      <c r="G30" s="243"/>
      <c r="H30" s="244"/>
      <c r="I30" s="245"/>
      <c r="J30" s="4">
        <v>2</v>
      </c>
      <c r="K30" s="44">
        <v>6</v>
      </c>
      <c r="L30" s="246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5"/>
      <c r="V30" s="215"/>
      <c r="W30" s="215" t="b">
        <f t="shared" si="6"/>
        <v>1</v>
      </c>
      <c r="X30" s="215" t="b">
        <f t="shared" si="7"/>
        <v>0</v>
      </c>
      <c r="Y30" s="215" t="b">
        <f t="shared" si="8"/>
        <v>1</v>
      </c>
      <c r="Z30" s="62">
        <f t="shared" si="9"/>
      </c>
      <c r="AA30" s="216" t="b">
        <f t="shared" si="10"/>
        <v>0</v>
      </c>
      <c r="AB30" s="205">
        <f t="shared" si="11"/>
      </c>
      <c r="AC30" s="216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99"/>
      <c r="B31" s="53" t="s">
        <v>77</v>
      </c>
      <c r="C31" s="115"/>
      <c r="D31" s="115"/>
      <c r="E31" s="115"/>
      <c r="F31" s="116"/>
      <c r="G31" s="243"/>
      <c r="H31" s="244"/>
      <c r="I31" s="245"/>
      <c r="J31" s="4">
        <v>2</v>
      </c>
      <c r="K31" s="44">
        <v>12</v>
      </c>
      <c r="L31" s="246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5"/>
      <c r="V31" s="215"/>
      <c r="W31" s="215" t="b">
        <f t="shared" si="6"/>
        <v>1</v>
      </c>
      <c r="X31" s="215" t="b">
        <f t="shared" si="7"/>
        <v>0</v>
      </c>
      <c r="Y31" s="215" t="b">
        <f t="shared" si="8"/>
        <v>1</v>
      </c>
      <c r="Z31" s="62">
        <f t="shared" si="9"/>
      </c>
      <c r="AA31" s="216" t="b">
        <f t="shared" si="10"/>
        <v>0</v>
      </c>
      <c r="AB31" s="205">
        <f t="shared" si="11"/>
      </c>
      <c r="AC31" s="216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99"/>
      <c r="B32" s="53" t="s">
        <v>78</v>
      </c>
      <c r="C32" s="115"/>
      <c r="D32" s="115"/>
      <c r="E32" s="115"/>
      <c r="F32" s="116"/>
      <c r="G32" s="243"/>
      <c r="H32" s="244"/>
      <c r="I32" s="245"/>
      <c r="J32" s="4">
        <v>2</v>
      </c>
      <c r="K32" s="44">
        <v>6</v>
      </c>
      <c r="L32" s="246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5"/>
      <c r="V32" s="215"/>
      <c r="W32" s="215" t="b">
        <f t="shared" si="6"/>
        <v>1</v>
      </c>
      <c r="X32" s="215" t="b">
        <f t="shared" si="7"/>
        <v>0</v>
      </c>
      <c r="Y32" s="215" t="b">
        <f t="shared" si="8"/>
        <v>1</v>
      </c>
      <c r="Z32" s="62">
        <f t="shared" si="9"/>
      </c>
      <c r="AA32" s="216" t="b">
        <f t="shared" si="10"/>
        <v>0</v>
      </c>
      <c r="AB32" s="205">
        <f t="shared" si="11"/>
      </c>
      <c r="AC32" s="216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99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5"/>
      <c r="V33" s="215"/>
      <c r="W33" s="215"/>
      <c r="X33" s="215"/>
      <c r="Y33" s="215" t="str">
        <f>IF(AND(L33&lt;4,L33&gt;0),"","?")</f>
        <v>?</v>
      </c>
      <c r="Z33" s="62">
        <f>IF(R33="ANTICIPO",1,"")</f>
      </c>
      <c r="AA33" s="216" t="b">
        <f>AND(J33=1,Y33&lt;&gt;"?",L33&lt;M33)</f>
        <v>0</v>
      </c>
      <c r="AB33" s="205">
        <f>IF(AA33,1,"")</f>
      </c>
      <c r="AC33" s="217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99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5"/>
      <c r="V34" s="215"/>
      <c r="W34" s="215"/>
      <c r="X34" s="215"/>
      <c r="Y34" s="215" t="str">
        <f>IF(AND(L34&lt;4,L34&gt;0),"","?")</f>
        <v>?</v>
      </c>
      <c r="Z34" s="62">
        <f>IF(R34="ANTICIPO",1,"")</f>
      </c>
      <c r="AA34" s="216" t="b">
        <f>AND(J34=1,Y34&lt;&gt;"?",L34&lt;M34)</f>
        <v>0</v>
      </c>
      <c r="AB34" s="205">
        <f>IF(AA34,1,"")</f>
      </c>
      <c r="AC34" s="217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99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5"/>
      <c r="V35" s="215"/>
      <c r="W35" s="215"/>
      <c r="X35" s="215"/>
      <c r="Y35" s="215" t="str">
        <f>IF(AND(L35&lt;4,L35&gt;0),"","?")</f>
        <v>?</v>
      </c>
      <c r="Z35" s="62">
        <f>IF(R35="ANTICIPO",1,"")</f>
      </c>
      <c r="AA35" s="216" t="b">
        <f>AND(J35=1,Y35&lt;&gt;"?",L35&lt;M35)</f>
        <v>0</v>
      </c>
      <c r="AB35" s="205">
        <f>IF(AA35,1,"")</f>
      </c>
      <c r="AC35" s="217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99"/>
      <c r="B36" s="53" t="s">
        <v>3</v>
      </c>
      <c r="C36" s="115"/>
      <c r="D36" s="115"/>
      <c r="E36" s="115"/>
      <c r="F36" s="116"/>
      <c r="G36" s="243"/>
      <c r="H36" s="244"/>
      <c r="I36" s="245"/>
      <c r="J36" s="4">
        <v>2</v>
      </c>
      <c r="K36" s="44">
        <v>3</v>
      </c>
      <c r="L36" s="246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5"/>
      <c r="V36" s="215"/>
      <c r="W36" s="215" t="b">
        <f>IF(AND(J36=2,L36&lt;$L$6),TRUE,FALSE)</f>
        <v>1</v>
      </c>
      <c r="X36" s="215" t="b">
        <f>IF(AND(J36=1,L36&gt;$L$6-$T$6+1),TRUE,FALSE)</f>
        <v>0</v>
      </c>
      <c r="Y36" s="215" t="b">
        <f>IF(AND(L36&lt;4,L36&gt;0),FALSE,TRUE)</f>
        <v>1</v>
      </c>
      <c r="Z36" s="62"/>
      <c r="AA36" s="216" t="b">
        <f>AND(J36=1,Y36=FALSE,L36&lt;$L$6,L36&lt;M36)</f>
        <v>0</v>
      </c>
      <c r="AB36" s="205">
        <f>IF(AA36,1,"")</f>
      </c>
      <c r="AC36" s="216"/>
      <c r="AD36" s="165"/>
      <c r="AE36" s="118">
        <f>IF(AND(J36=1,Y36=FALSE,L36=$L$6,$T$6=1),K36,"")</f>
      </c>
    </row>
    <row r="37" spans="1:31" ht="24" customHeight="1">
      <c r="A37" s="299"/>
      <c r="B37" s="53" t="s">
        <v>24</v>
      </c>
      <c r="C37" s="115"/>
      <c r="D37" s="115"/>
      <c r="E37" s="115"/>
      <c r="F37" s="116"/>
      <c r="G37" s="243"/>
      <c r="H37" s="244"/>
      <c r="I37" s="245"/>
      <c r="J37" s="4">
        <v>2</v>
      </c>
      <c r="K37" s="44">
        <v>3</v>
      </c>
      <c r="L37" s="246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5"/>
      <c r="V37" s="215"/>
      <c r="W37" s="215" t="b">
        <f>IF(AND(J37=2,L37&lt;$L$6),TRUE,FALSE)</f>
        <v>1</v>
      </c>
      <c r="X37" s="215" t="b">
        <f>IF(AND(J37=1,L37&gt;$L$6-$T$6+1),TRUE,FALSE)</f>
        <v>0</v>
      </c>
      <c r="Y37" s="215" t="b">
        <f>IF(AND(L37&lt;4,L37&gt;0),FALSE,TRUE)</f>
        <v>1</v>
      </c>
      <c r="Z37" s="62"/>
      <c r="AA37" s="216" t="b">
        <f>AND(J37=1,Y37=FALSE,L37&lt;$L$6,L37&lt;M37)</f>
        <v>0</v>
      </c>
      <c r="AB37" s="205">
        <f>IF(AA37,1,"")</f>
      </c>
      <c r="AC37" s="216"/>
      <c r="AD37" s="165"/>
      <c r="AE37" s="118">
        <f>IF(AND(J37=1,Y37=FALSE,L37=$L$6,$T$6=1),K37,"")</f>
      </c>
    </row>
    <row r="38" spans="1:31" ht="19.5" customHeight="1" thickBot="1">
      <c r="A38" s="300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5"/>
      <c r="V38" s="215"/>
      <c r="W38" s="215"/>
      <c r="X38" s="215"/>
      <c r="Y38" s="215"/>
      <c r="Z38" s="62"/>
      <c r="AA38" s="216"/>
      <c r="AB38" s="205"/>
      <c r="AC38" s="217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2"/>
      <c r="V39" s="222"/>
      <c r="W39" s="222"/>
      <c r="X39" s="222"/>
      <c r="Y39" s="120"/>
      <c r="AB39" s="206"/>
      <c r="AD39" s="113"/>
    </row>
    <row r="40" spans="1:31" ht="15" customHeight="1">
      <c r="A40" s="254" t="s">
        <v>98</v>
      </c>
      <c r="B40" s="58"/>
      <c r="I40" s="255" t="s">
        <v>2</v>
      </c>
      <c r="J40" s="256"/>
      <c r="K40" s="18">
        <f>SUM(K14:K38)</f>
        <v>168</v>
      </c>
      <c r="L40" s="118"/>
      <c r="M40" s="257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8" t="str">
        <f>IF(OR(W14:Y32,W36:Y37),"ANNI ?","")</f>
        <v>ANNI ?</v>
      </c>
      <c r="S40" s="164"/>
      <c r="T40" s="62"/>
      <c r="U40" s="215"/>
      <c r="V40" s="215"/>
      <c r="W40" s="215"/>
      <c r="X40" s="215"/>
      <c r="Y40" s="120"/>
      <c r="Z40" s="158"/>
      <c r="AA40" s="39"/>
      <c r="AB40" s="205"/>
      <c r="AC40" s="39"/>
      <c r="AD40" s="259">
        <f>IF(OR(AC14:AC32),"Ant. N.C.","")</f>
      </c>
      <c r="AE40" s="260">
        <f>SUM(AE14:AE37)</f>
        <v>0</v>
      </c>
    </row>
    <row r="41" spans="2:30" ht="9.75" customHeight="1"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2"/>
      <c r="V41" s="222"/>
      <c r="W41" s="222"/>
      <c r="X41" s="222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3"/>
      <c r="V42" s="223"/>
      <c r="W42" s="223"/>
      <c r="X42" s="223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53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3"/>
      <c r="V43" s="223"/>
      <c r="W43" s="223"/>
      <c r="X43" s="223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5</v>
      </c>
      <c r="I44" s="140" t="s">
        <v>58</v>
      </c>
      <c r="J44" s="183"/>
      <c r="K44" s="48" t="s">
        <v>2</v>
      </c>
      <c r="L44" s="142" t="s">
        <v>10</v>
      </c>
      <c r="M44" s="49" t="s">
        <v>27</v>
      </c>
      <c r="N44" s="188"/>
      <c r="O44" s="29"/>
      <c r="P44" s="29"/>
      <c r="Q44" s="29"/>
      <c r="R44" s="133"/>
      <c r="S44" s="134"/>
      <c r="T44" s="40" t="s">
        <v>17</v>
      </c>
      <c r="U44" s="221"/>
      <c r="V44" s="221"/>
      <c r="W44" s="221"/>
      <c r="X44" s="221"/>
      <c r="Y44" s="75"/>
      <c r="Z44" s="111" t="s">
        <v>19</v>
      </c>
      <c r="AA44" s="100"/>
      <c r="AB44" s="112" t="s">
        <v>36</v>
      </c>
      <c r="AC44" s="99"/>
      <c r="AD44" s="113" t="s">
        <v>38</v>
      </c>
      <c r="AE44" s="114" t="s">
        <v>23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2"/>
      <c r="V45" s="222"/>
      <c r="W45" s="222"/>
      <c r="X45" s="222"/>
      <c r="Y45" s="120"/>
      <c r="AB45" s="206"/>
      <c r="AD45" s="113"/>
    </row>
    <row r="46" spans="1:31" ht="24" customHeight="1">
      <c r="A46" s="301" t="s">
        <v>26</v>
      </c>
      <c r="B46" s="61" t="s">
        <v>63</v>
      </c>
      <c r="C46" s="116"/>
      <c r="D46" s="116"/>
      <c r="E46" s="117"/>
      <c r="F46" s="116"/>
      <c r="G46" s="247">
        <v>6</v>
      </c>
      <c r="H46" s="248"/>
      <c r="I46" s="245"/>
      <c r="J46" s="3" t="b">
        <v>0</v>
      </c>
      <c r="K46" s="44">
        <f>IF(J46=TRUE,G46,"")</f>
      </c>
      <c r="L46" s="249"/>
      <c r="M46" s="64">
        <v>3</v>
      </c>
      <c r="N46" s="51" t="b">
        <v>0</v>
      </c>
      <c r="O46" s="22">
        <f>IF(L46=1,IF(K46="",0,K46),0)</f>
        <v>0</v>
      </c>
      <c r="P46" s="23">
        <f>IF(L46=2,IF(K46="",0,K46),0)</f>
        <v>0</v>
      </c>
      <c r="Q46" s="24">
        <f>IF(L46=3,IF(K46="",0,K46),0)</f>
        <v>0</v>
      </c>
      <c r="R46" s="201">
        <f aca="true" t="shared" si="14" ref="R46:R59">IF(V46,"SCEGLIERE!",IF(OR(Y46,X46,W46),"ANNO ?",IF(T46&lt;&gt;"","ANTICIPO","")))</f>
      </c>
      <c r="S46" s="164"/>
      <c r="T46" s="62">
        <f aca="true" t="shared" si="15" ref="T46:T59">IF(AND(W46=FALSE,Y46=FALSE,M46-L46=1,J46,N46=FALSE),K46,"")</f>
      </c>
      <c r="U46" s="215"/>
      <c r="V46" s="215" t="b">
        <f>IF(AND(N46,J46=FALSE),TRUE,FALSE)</f>
        <v>0</v>
      </c>
      <c r="W46" s="215" t="b">
        <f>IF(AND(J46,N46=FALSE,L46&lt;$L$6),TRUE,FALSE)</f>
        <v>0</v>
      </c>
      <c r="X46" s="215" t="b">
        <f>IF(AND(N46,L46&gt;$L$6-$T$6+1),TRUE,FALSE)</f>
        <v>0</v>
      </c>
      <c r="Y46" s="215" t="b">
        <f>IF(OR(AND(J46=FALSE,N46=FALSE),AND(L46&lt;4,L46&gt;0)),FALSE,TRUE)</f>
        <v>0</v>
      </c>
      <c r="Z46" s="62">
        <f>IF(R46="ANTICIPO",1,"")</f>
      </c>
      <c r="AA46" s="216" t="b">
        <f>AND(N46,Y46=FALSE,L46&lt;$L$6,L46&lt;M46)</f>
        <v>0</v>
      </c>
      <c r="AB46" s="205">
        <f>IF(AA46,1,"")</f>
      </c>
      <c r="AC46" s="216" t="b">
        <f aca="true" t="shared" si="16" ref="AC46:AC59">AND(J46,Y46=FALSE,L46&lt;M46-1)</f>
        <v>0</v>
      </c>
      <c r="AD46" s="165">
        <f>IF(AC46,"NON CONSENTITO","")</f>
      </c>
      <c r="AE46" s="118">
        <f>IF(AND(N46,Y46=FALSE,L46=$L$6,$T$6=1),K46,"")</f>
      </c>
    </row>
    <row r="47" spans="1:31" ht="24" customHeight="1">
      <c r="A47" s="302"/>
      <c r="B47" s="61" t="s">
        <v>64</v>
      </c>
      <c r="C47" s="116"/>
      <c r="D47" s="116"/>
      <c r="E47" s="117"/>
      <c r="F47" s="116"/>
      <c r="G47" s="247">
        <v>9</v>
      </c>
      <c r="H47" s="248"/>
      <c r="I47" s="245"/>
      <c r="J47" s="3" t="b">
        <v>0</v>
      </c>
      <c r="K47" s="44">
        <f aca="true" t="shared" si="17" ref="K47:K63">IF(J47=TRUE,G47,"")</f>
      </c>
      <c r="L47" s="249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 t="shared" si="14"/>
      </c>
      <c r="S47" s="164"/>
      <c r="T47" s="62">
        <f t="shared" si="15"/>
      </c>
      <c r="U47" s="215"/>
      <c r="V47" s="215" t="b">
        <f aca="true" t="shared" si="18" ref="V47:V65">IF(AND(N47,J47=FALSE),TRUE,FALSE)</f>
        <v>0</v>
      </c>
      <c r="W47" s="215" t="b">
        <f aca="true" t="shared" si="19" ref="W47:W65">IF(AND(J47,N47=FALSE,L47&lt;$L$6),TRUE,FALSE)</f>
        <v>0</v>
      </c>
      <c r="X47" s="215" t="b">
        <f aca="true" t="shared" si="20" ref="X47:X65">IF(AND(N47,L47&gt;$L$6-$T$6+1),TRUE,FALSE)</f>
        <v>0</v>
      </c>
      <c r="Y47" s="215" t="b">
        <f aca="true" t="shared" si="21" ref="Y47:Y58">IF(OR(AND(J47=FALSE,N47=FALSE),AND(L47&lt;4,L47&gt;0)),FALSE,TRUE)</f>
        <v>0</v>
      </c>
      <c r="Z47" s="62">
        <f aca="true" t="shared" si="22" ref="Z47:Z58">IF(R47="ANTICIPO",1,"")</f>
      </c>
      <c r="AA47" s="216" t="b">
        <f aca="true" t="shared" si="23" ref="AA47:AA65">AND(N47,Y47=FALSE,L47&lt;$L$6,L47&lt;M47)</f>
        <v>0</v>
      </c>
      <c r="AB47" s="205">
        <f aca="true" t="shared" si="24" ref="AB47:AB58">IF(AA47,1,"")</f>
      </c>
      <c r="AC47" s="216" t="b">
        <f t="shared" si="16"/>
        <v>0</v>
      </c>
      <c r="AD47" s="165">
        <f aca="true" t="shared" si="25" ref="AD47:AD58">IF(AC47,"NON CONSENTITO","")</f>
      </c>
      <c r="AE47" s="118">
        <f aca="true" t="shared" si="26" ref="AE47:AE65">IF(AND(N47,Y47=FALSE,L47=$L$6,$T$6=1),K47,"")</f>
      </c>
    </row>
    <row r="48" spans="1:31" ht="24" customHeight="1">
      <c r="A48" s="302"/>
      <c r="B48" s="61" t="s">
        <v>65</v>
      </c>
      <c r="C48" s="116"/>
      <c r="D48" s="116"/>
      <c r="E48" s="117"/>
      <c r="F48" s="116"/>
      <c r="G48" s="247">
        <v>6</v>
      </c>
      <c r="H48" s="248"/>
      <c r="I48" s="245"/>
      <c r="J48" s="3" t="b">
        <v>0</v>
      </c>
      <c r="K48" s="44">
        <f t="shared" si="17"/>
      </c>
      <c r="L48" s="249"/>
      <c r="M48" s="64">
        <v>3</v>
      </c>
      <c r="N48" s="51" t="b">
        <v>0</v>
      </c>
      <c r="O48" s="22">
        <f aca="true" t="shared" si="27" ref="O48:O59">IF(L48=1,IF(K48="",0,K48),0)</f>
        <v>0</v>
      </c>
      <c r="P48" s="23">
        <f aca="true" t="shared" si="28" ref="P48:P59">IF(L48=2,IF(K48="",0,K48),0)</f>
        <v>0</v>
      </c>
      <c r="Q48" s="24">
        <f aca="true" t="shared" si="29" ref="Q48:Q59">IF(L48=3,IF(K48="",0,K48),0)</f>
        <v>0</v>
      </c>
      <c r="R48" s="201">
        <f t="shared" si="14"/>
      </c>
      <c r="S48" s="164"/>
      <c r="T48" s="62">
        <f t="shared" si="15"/>
      </c>
      <c r="U48" s="215"/>
      <c r="V48" s="215" t="b">
        <f t="shared" si="18"/>
        <v>0</v>
      </c>
      <c r="W48" s="215" t="b">
        <f t="shared" si="19"/>
        <v>0</v>
      </c>
      <c r="X48" s="215" t="b">
        <f t="shared" si="20"/>
        <v>0</v>
      </c>
      <c r="Y48" s="215" t="b">
        <f t="shared" si="21"/>
        <v>0</v>
      </c>
      <c r="Z48" s="62">
        <f t="shared" si="22"/>
      </c>
      <c r="AA48" s="216" t="b">
        <f t="shared" si="23"/>
        <v>0</v>
      </c>
      <c r="AB48" s="205">
        <f t="shared" si="24"/>
      </c>
      <c r="AC48" s="216" t="b">
        <f t="shared" si="16"/>
        <v>0</v>
      </c>
      <c r="AD48" s="165">
        <f t="shared" si="25"/>
      </c>
      <c r="AE48" s="118">
        <f t="shared" si="26"/>
      </c>
    </row>
    <row r="49" spans="1:31" ht="24" customHeight="1">
      <c r="A49" s="303"/>
      <c r="B49" s="61" t="s">
        <v>67</v>
      </c>
      <c r="C49" s="143"/>
      <c r="D49" s="143"/>
      <c r="E49" s="117"/>
      <c r="F49" s="116"/>
      <c r="G49" s="247">
        <v>6</v>
      </c>
      <c r="H49" s="248"/>
      <c r="I49" s="245"/>
      <c r="J49" s="3" t="b">
        <v>0</v>
      </c>
      <c r="K49" s="44">
        <f t="shared" si="17"/>
      </c>
      <c r="L49" s="249"/>
      <c r="M49" s="64">
        <v>3</v>
      </c>
      <c r="N49" s="51" t="b">
        <v>0</v>
      </c>
      <c r="O49" s="22">
        <f t="shared" si="27"/>
        <v>0</v>
      </c>
      <c r="P49" s="23">
        <f t="shared" si="28"/>
        <v>0</v>
      </c>
      <c r="Q49" s="24">
        <f t="shared" si="29"/>
        <v>0</v>
      </c>
      <c r="R49" s="201">
        <f t="shared" si="14"/>
      </c>
      <c r="S49" s="164"/>
      <c r="T49" s="62">
        <f t="shared" si="15"/>
      </c>
      <c r="U49" s="215"/>
      <c r="V49" s="215" t="b">
        <f t="shared" si="18"/>
        <v>0</v>
      </c>
      <c r="W49" s="215" t="b">
        <f t="shared" si="19"/>
        <v>0</v>
      </c>
      <c r="X49" s="215" t="b">
        <f t="shared" si="20"/>
        <v>0</v>
      </c>
      <c r="Y49" s="215" t="b">
        <f t="shared" si="21"/>
        <v>0</v>
      </c>
      <c r="Z49" s="62">
        <f t="shared" si="22"/>
      </c>
      <c r="AA49" s="216" t="b">
        <f t="shared" si="23"/>
        <v>0</v>
      </c>
      <c r="AB49" s="205">
        <f t="shared" si="24"/>
      </c>
      <c r="AC49" s="216" t="b">
        <f t="shared" si="16"/>
        <v>0</v>
      </c>
      <c r="AD49" s="165">
        <f t="shared" si="25"/>
      </c>
      <c r="AE49" s="118">
        <f t="shared" si="26"/>
      </c>
    </row>
    <row r="50" spans="1:31" ht="24" customHeight="1">
      <c r="A50" s="304"/>
      <c r="B50" s="61" t="s">
        <v>54</v>
      </c>
      <c r="C50" s="116"/>
      <c r="D50" s="116"/>
      <c r="E50" s="117"/>
      <c r="F50" s="116"/>
      <c r="G50" s="247">
        <v>6</v>
      </c>
      <c r="H50" s="248"/>
      <c r="I50" s="245"/>
      <c r="J50" s="3" t="b">
        <v>0</v>
      </c>
      <c r="K50" s="44">
        <f t="shared" si="17"/>
      </c>
      <c r="L50" s="249"/>
      <c r="M50" s="64">
        <v>3</v>
      </c>
      <c r="N50" s="51" t="b">
        <v>0</v>
      </c>
      <c r="O50" s="22">
        <f t="shared" si="27"/>
        <v>0</v>
      </c>
      <c r="P50" s="23">
        <f t="shared" si="28"/>
        <v>0</v>
      </c>
      <c r="Q50" s="24">
        <f t="shared" si="29"/>
        <v>0</v>
      </c>
      <c r="R50" s="201">
        <f t="shared" si="14"/>
      </c>
      <c r="S50" s="164"/>
      <c r="T50" s="62">
        <f t="shared" si="15"/>
      </c>
      <c r="U50" s="215"/>
      <c r="V50" s="215" t="b">
        <f t="shared" si="18"/>
        <v>0</v>
      </c>
      <c r="W50" s="215" t="b">
        <f t="shared" si="19"/>
        <v>0</v>
      </c>
      <c r="X50" s="215" t="b">
        <f t="shared" si="20"/>
        <v>0</v>
      </c>
      <c r="Y50" s="215" t="b">
        <f t="shared" si="21"/>
        <v>0</v>
      </c>
      <c r="Z50" s="62">
        <f t="shared" si="22"/>
      </c>
      <c r="AA50" s="216" t="b">
        <f t="shared" si="23"/>
        <v>0</v>
      </c>
      <c r="AB50" s="205">
        <f t="shared" si="24"/>
      </c>
      <c r="AC50" s="216" t="b">
        <f t="shared" si="16"/>
        <v>0</v>
      </c>
      <c r="AD50" s="165">
        <f t="shared" si="25"/>
      </c>
      <c r="AE50" s="118">
        <f t="shared" si="26"/>
      </c>
    </row>
    <row r="51" spans="1:31" ht="24" customHeight="1">
      <c r="A51" s="304"/>
      <c r="B51" s="61" t="s">
        <v>68</v>
      </c>
      <c r="C51" s="116"/>
      <c r="D51" s="116"/>
      <c r="E51" s="117"/>
      <c r="F51" s="116"/>
      <c r="G51" s="247">
        <v>6</v>
      </c>
      <c r="H51" s="248"/>
      <c r="I51" s="245"/>
      <c r="J51" s="3" t="b">
        <v>0</v>
      </c>
      <c r="K51" s="44">
        <f t="shared" si="17"/>
      </c>
      <c r="L51" s="249"/>
      <c r="M51" s="64">
        <v>3</v>
      </c>
      <c r="N51" s="51" t="b">
        <v>0</v>
      </c>
      <c r="O51" s="22">
        <f t="shared" si="27"/>
        <v>0</v>
      </c>
      <c r="P51" s="23">
        <f t="shared" si="28"/>
        <v>0</v>
      </c>
      <c r="Q51" s="24">
        <f t="shared" si="29"/>
        <v>0</v>
      </c>
      <c r="R51" s="201">
        <f t="shared" si="14"/>
      </c>
      <c r="S51" s="164"/>
      <c r="T51" s="62">
        <f t="shared" si="15"/>
      </c>
      <c r="U51" s="215"/>
      <c r="V51" s="215" t="b">
        <f t="shared" si="18"/>
        <v>0</v>
      </c>
      <c r="W51" s="215" t="b">
        <f t="shared" si="19"/>
        <v>0</v>
      </c>
      <c r="X51" s="215" t="b">
        <f t="shared" si="20"/>
        <v>0</v>
      </c>
      <c r="Y51" s="215" t="b">
        <f t="shared" si="21"/>
        <v>0</v>
      </c>
      <c r="Z51" s="62">
        <f t="shared" si="22"/>
      </c>
      <c r="AA51" s="216" t="b">
        <f t="shared" si="23"/>
        <v>0</v>
      </c>
      <c r="AB51" s="205">
        <f t="shared" si="24"/>
      </c>
      <c r="AC51" s="216" t="b">
        <f t="shared" si="16"/>
        <v>0</v>
      </c>
      <c r="AD51" s="165">
        <f t="shared" si="25"/>
      </c>
      <c r="AE51" s="118">
        <f t="shared" si="26"/>
      </c>
    </row>
    <row r="52" spans="1:31" ht="24" customHeight="1">
      <c r="A52" s="304"/>
      <c r="B52" s="61" t="s">
        <v>81</v>
      </c>
      <c r="C52" s="115"/>
      <c r="D52" s="143"/>
      <c r="E52" s="117"/>
      <c r="F52" s="116"/>
      <c r="G52" s="247">
        <v>6</v>
      </c>
      <c r="H52" s="248"/>
      <c r="I52" s="245"/>
      <c r="J52" s="3" t="b">
        <v>0</v>
      </c>
      <c r="K52" s="44">
        <f t="shared" si="17"/>
      </c>
      <c r="L52" s="249"/>
      <c r="M52" s="64">
        <v>3</v>
      </c>
      <c r="N52" s="51" t="b">
        <v>0</v>
      </c>
      <c r="O52" s="22">
        <f t="shared" si="27"/>
        <v>0</v>
      </c>
      <c r="P52" s="23">
        <f t="shared" si="28"/>
        <v>0</v>
      </c>
      <c r="Q52" s="24">
        <f t="shared" si="29"/>
        <v>0</v>
      </c>
      <c r="R52" s="201">
        <f t="shared" si="14"/>
      </c>
      <c r="S52" s="164"/>
      <c r="T52" s="62">
        <f t="shared" si="15"/>
      </c>
      <c r="U52" s="215"/>
      <c r="V52" s="215" t="b">
        <f t="shared" si="18"/>
        <v>0</v>
      </c>
      <c r="W52" s="215" t="b">
        <f t="shared" si="19"/>
        <v>0</v>
      </c>
      <c r="X52" s="215" t="b">
        <f t="shared" si="20"/>
        <v>0</v>
      </c>
      <c r="Y52" s="215" t="b">
        <f t="shared" si="21"/>
        <v>0</v>
      </c>
      <c r="Z52" s="62">
        <f t="shared" si="22"/>
      </c>
      <c r="AA52" s="216" t="b">
        <f t="shared" si="23"/>
        <v>0</v>
      </c>
      <c r="AB52" s="205">
        <f t="shared" si="24"/>
      </c>
      <c r="AC52" s="216" t="b">
        <f t="shared" si="16"/>
        <v>0</v>
      </c>
      <c r="AD52" s="165">
        <f t="shared" si="25"/>
      </c>
      <c r="AE52" s="118">
        <f t="shared" si="26"/>
      </c>
    </row>
    <row r="53" spans="1:31" ht="24" customHeight="1">
      <c r="A53" s="304"/>
      <c r="B53" s="61" t="s">
        <v>80</v>
      </c>
      <c r="C53" s="115"/>
      <c r="D53" s="143"/>
      <c r="E53" s="117"/>
      <c r="F53" s="116"/>
      <c r="G53" s="247">
        <v>6</v>
      </c>
      <c r="H53" s="248"/>
      <c r="I53" s="245"/>
      <c r="J53" s="3" t="b">
        <v>0</v>
      </c>
      <c r="K53" s="44">
        <f t="shared" si="17"/>
      </c>
      <c r="L53" s="249"/>
      <c r="M53" s="64">
        <v>3</v>
      </c>
      <c r="N53" s="51" t="b">
        <v>0</v>
      </c>
      <c r="O53" s="22">
        <f t="shared" si="27"/>
        <v>0</v>
      </c>
      <c r="P53" s="23">
        <f t="shared" si="28"/>
        <v>0</v>
      </c>
      <c r="Q53" s="24">
        <f t="shared" si="29"/>
        <v>0</v>
      </c>
      <c r="R53" s="201">
        <f t="shared" si="14"/>
      </c>
      <c r="S53" s="164"/>
      <c r="T53" s="62">
        <f t="shared" si="15"/>
      </c>
      <c r="U53" s="215"/>
      <c r="V53" s="215" t="b">
        <f t="shared" si="18"/>
        <v>0</v>
      </c>
      <c r="W53" s="215" t="b">
        <f t="shared" si="19"/>
        <v>0</v>
      </c>
      <c r="X53" s="215" t="b">
        <f t="shared" si="20"/>
        <v>0</v>
      </c>
      <c r="Y53" s="215" t="b">
        <f t="shared" si="21"/>
        <v>0</v>
      </c>
      <c r="Z53" s="62">
        <f t="shared" si="22"/>
      </c>
      <c r="AA53" s="216" t="b">
        <f t="shared" si="23"/>
        <v>0</v>
      </c>
      <c r="AB53" s="205">
        <f t="shared" si="24"/>
      </c>
      <c r="AC53" s="216" t="b">
        <f t="shared" si="16"/>
        <v>0</v>
      </c>
      <c r="AD53" s="165">
        <f t="shared" si="25"/>
      </c>
      <c r="AE53" s="118">
        <f t="shared" si="26"/>
      </c>
    </row>
    <row r="54" spans="1:31" ht="24" customHeight="1">
      <c r="A54" s="304"/>
      <c r="B54" s="61" t="s">
        <v>69</v>
      </c>
      <c r="C54" s="115"/>
      <c r="D54" s="143"/>
      <c r="E54" s="117"/>
      <c r="F54" s="116"/>
      <c r="G54" s="247">
        <v>6</v>
      </c>
      <c r="H54" s="248"/>
      <c r="I54" s="245"/>
      <c r="J54" s="3" t="b">
        <v>0</v>
      </c>
      <c r="K54" s="44">
        <f t="shared" si="17"/>
      </c>
      <c r="L54" s="249"/>
      <c r="M54" s="64">
        <v>3</v>
      </c>
      <c r="N54" s="51" t="b">
        <v>0</v>
      </c>
      <c r="O54" s="22">
        <f t="shared" si="27"/>
        <v>0</v>
      </c>
      <c r="P54" s="23">
        <f t="shared" si="28"/>
        <v>0</v>
      </c>
      <c r="Q54" s="24">
        <f t="shared" si="29"/>
        <v>0</v>
      </c>
      <c r="R54" s="201">
        <f t="shared" si="14"/>
      </c>
      <c r="S54" s="164"/>
      <c r="T54" s="62">
        <f t="shared" si="15"/>
      </c>
      <c r="U54" s="215"/>
      <c r="V54" s="215" t="b">
        <f t="shared" si="18"/>
        <v>0</v>
      </c>
      <c r="W54" s="215" t="b">
        <f t="shared" si="19"/>
        <v>0</v>
      </c>
      <c r="X54" s="215" t="b">
        <f t="shared" si="20"/>
        <v>0</v>
      </c>
      <c r="Y54" s="215" t="b">
        <f t="shared" si="21"/>
        <v>0</v>
      </c>
      <c r="Z54" s="62">
        <f t="shared" si="22"/>
      </c>
      <c r="AA54" s="216" t="b">
        <f t="shared" si="23"/>
        <v>0</v>
      </c>
      <c r="AB54" s="205">
        <f t="shared" si="24"/>
      </c>
      <c r="AC54" s="216" t="b">
        <f t="shared" si="16"/>
        <v>0</v>
      </c>
      <c r="AD54" s="165">
        <f t="shared" si="25"/>
      </c>
      <c r="AE54" s="118">
        <f t="shared" si="26"/>
      </c>
    </row>
    <row r="55" spans="1:31" ht="24" customHeight="1">
      <c r="A55" s="304"/>
      <c r="B55" s="61" t="s">
        <v>70</v>
      </c>
      <c r="C55" s="115"/>
      <c r="D55" s="143"/>
      <c r="E55" s="117"/>
      <c r="F55" s="116"/>
      <c r="G55" s="247">
        <v>6</v>
      </c>
      <c r="H55" s="248"/>
      <c r="I55" s="245"/>
      <c r="J55" s="3" t="b">
        <v>0</v>
      </c>
      <c r="K55" s="44">
        <f t="shared" si="17"/>
      </c>
      <c r="L55" s="249"/>
      <c r="M55" s="64">
        <v>3</v>
      </c>
      <c r="N55" s="51" t="b">
        <v>0</v>
      </c>
      <c r="O55" s="22">
        <f t="shared" si="27"/>
        <v>0</v>
      </c>
      <c r="P55" s="23">
        <f t="shared" si="28"/>
        <v>0</v>
      </c>
      <c r="Q55" s="24">
        <f t="shared" si="29"/>
        <v>0</v>
      </c>
      <c r="R55" s="201">
        <f t="shared" si="14"/>
      </c>
      <c r="S55" s="164"/>
      <c r="T55" s="62">
        <f t="shared" si="15"/>
      </c>
      <c r="U55" s="215"/>
      <c r="V55" s="215" t="b">
        <f t="shared" si="18"/>
        <v>0</v>
      </c>
      <c r="W55" s="215" t="b">
        <f t="shared" si="19"/>
        <v>0</v>
      </c>
      <c r="X55" s="215" t="b">
        <f t="shared" si="20"/>
        <v>0</v>
      </c>
      <c r="Y55" s="215" t="b">
        <f t="shared" si="21"/>
        <v>0</v>
      </c>
      <c r="Z55" s="62">
        <f t="shared" si="22"/>
      </c>
      <c r="AA55" s="216" t="b">
        <f t="shared" si="23"/>
        <v>0</v>
      </c>
      <c r="AB55" s="205">
        <f t="shared" si="24"/>
      </c>
      <c r="AC55" s="216" t="b">
        <f t="shared" si="16"/>
        <v>0</v>
      </c>
      <c r="AD55" s="165">
        <f t="shared" si="25"/>
      </c>
      <c r="AE55" s="118">
        <f t="shared" si="26"/>
      </c>
    </row>
    <row r="56" spans="1:31" ht="24" customHeight="1">
      <c r="A56" s="304"/>
      <c r="B56" s="61" t="s">
        <v>79</v>
      </c>
      <c r="C56" s="115"/>
      <c r="D56" s="143"/>
      <c r="E56" s="117"/>
      <c r="F56" s="116"/>
      <c r="G56" s="247">
        <v>6</v>
      </c>
      <c r="H56" s="248"/>
      <c r="I56" s="245"/>
      <c r="J56" s="3" t="b">
        <v>0</v>
      </c>
      <c r="K56" s="44">
        <f t="shared" si="17"/>
      </c>
      <c r="L56" s="249"/>
      <c r="M56" s="64">
        <v>3</v>
      </c>
      <c r="N56" s="51" t="b">
        <v>0</v>
      </c>
      <c r="O56" s="22">
        <f t="shared" si="27"/>
        <v>0</v>
      </c>
      <c r="P56" s="23">
        <f t="shared" si="28"/>
        <v>0</v>
      </c>
      <c r="Q56" s="24">
        <f t="shared" si="29"/>
        <v>0</v>
      </c>
      <c r="R56" s="201">
        <f t="shared" si="14"/>
      </c>
      <c r="S56" s="164"/>
      <c r="T56" s="62">
        <f t="shared" si="15"/>
      </c>
      <c r="U56" s="215"/>
      <c r="V56" s="215" t="b">
        <f t="shared" si="18"/>
        <v>0</v>
      </c>
      <c r="W56" s="215" t="b">
        <f t="shared" si="19"/>
        <v>0</v>
      </c>
      <c r="X56" s="215" t="b">
        <f t="shared" si="20"/>
        <v>0</v>
      </c>
      <c r="Y56" s="215" t="b">
        <f t="shared" si="21"/>
        <v>0</v>
      </c>
      <c r="Z56" s="62">
        <f t="shared" si="22"/>
      </c>
      <c r="AA56" s="216" t="b">
        <f t="shared" si="23"/>
        <v>0</v>
      </c>
      <c r="AB56" s="205">
        <f t="shared" si="24"/>
      </c>
      <c r="AC56" s="216" t="b">
        <f t="shared" si="16"/>
        <v>0</v>
      </c>
      <c r="AD56" s="165">
        <f t="shared" si="25"/>
      </c>
      <c r="AE56" s="118">
        <f t="shared" si="26"/>
      </c>
    </row>
    <row r="57" spans="1:31" ht="24" customHeight="1">
      <c r="A57" s="304"/>
      <c r="B57" s="61" t="s">
        <v>71</v>
      </c>
      <c r="C57" s="115"/>
      <c r="D57" s="143"/>
      <c r="E57" s="117"/>
      <c r="F57" s="116"/>
      <c r="G57" s="247">
        <v>6</v>
      </c>
      <c r="H57" s="248"/>
      <c r="I57" s="245"/>
      <c r="J57" s="3" t="b">
        <v>0</v>
      </c>
      <c r="K57" s="44">
        <f t="shared" si="17"/>
      </c>
      <c r="L57" s="249"/>
      <c r="M57" s="64">
        <v>3</v>
      </c>
      <c r="N57" s="51" t="b">
        <v>0</v>
      </c>
      <c r="O57" s="22">
        <f t="shared" si="27"/>
        <v>0</v>
      </c>
      <c r="P57" s="23">
        <f t="shared" si="28"/>
        <v>0</v>
      </c>
      <c r="Q57" s="24">
        <f t="shared" si="29"/>
        <v>0</v>
      </c>
      <c r="R57" s="201">
        <f t="shared" si="14"/>
      </c>
      <c r="S57" s="164"/>
      <c r="T57" s="62">
        <f t="shared" si="15"/>
      </c>
      <c r="U57" s="215"/>
      <c r="V57" s="215" t="b">
        <f t="shared" si="18"/>
        <v>0</v>
      </c>
      <c r="W57" s="215" t="b">
        <f t="shared" si="19"/>
        <v>0</v>
      </c>
      <c r="X57" s="215" t="b">
        <f t="shared" si="20"/>
        <v>0</v>
      </c>
      <c r="Y57" s="215" t="b">
        <f t="shared" si="21"/>
        <v>0</v>
      </c>
      <c r="Z57" s="62">
        <f t="shared" si="22"/>
      </c>
      <c r="AA57" s="216" t="b">
        <f t="shared" si="23"/>
        <v>0</v>
      </c>
      <c r="AB57" s="205">
        <f t="shared" si="24"/>
      </c>
      <c r="AC57" s="216" t="b">
        <f t="shared" si="16"/>
        <v>0</v>
      </c>
      <c r="AD57" s="165">
        <f t="shared" si="25"/>
      </c>
      <c r="AE57" s="118">
        <f t="shared" si="26"/>
      </c>
    </row>
    <row r="58" spans="1:31" ht="24" customHeight="1">
      <c r="A58" s="304"/>
      <c r="B58" s="61" t="s">
        <v>60</v>
      </c>
      <c r="C58" s="115"/>
      <c r="D58" s="143"/>
      <c r="E58" s="117"/>
      <c r="F58" s="116"/>
      <c r="G58" s="247">
        <v>9</v>
      </c>
      <c r="H58" s="248"/>
      <c r="I58" s="245"/>
      <c r="J58" s="3" t="b">
        <v>0</v>
      </c>
      <c r="K58" s="44">
        <f t="shared" si="17"/>
      </c>
      <c r="L58" s="249"/>
      <c r="M58" s="64">
        <v>2</v>
      </c>
      <c r="N58" s="51" t="b">
        <v>0</v>
      </c>
      <c r="O58" s="22">
        <f t="shared" si="27"/>
        <v>0</v>
      </c>
      <c r="P58" s="23">
        <f t="shared" si="28"/>
        <v>0</v>
      </c>
      <c r="Q58" s="24">
        <f t="shared" si="29"/>
        <v>0</v>
      </c>
      <c r="R58" s="201">
        <f t="shared" si="14"/>
      </c>
      <c r="S58" s="164"/>
      <c r="T58" s="62">
        <f t="shared" si="15"/>
      </c>
      <c r="U58" s="215"/>
      <c r="V58" s="215" t="b">
        <f t="shared" si="18"/>
        <v>0</v>
      </c>
      <c r="W58" s="215" t="b">
        <f t="shared" si="19"/>
        <v>0</v>
      </c>
      <c r="X58" s="215" t="b">
        <f t="shared" si="20"/>
        <v>0</v>
      </c>
      <c r="Y58" s="215" t="b">
        <f t="shared" si="21"/>
        <v>0</v>
      </c>
      <c r="Z58" s="62">
        <f t="shared" si="22"/>
      </c>
      <c r="AA58" s="216" t="b">
        <f t="shared" si="23"/>
        <v>0</v>
      </c>
      <c r="AB58" s="205">
        <f t="shared" si="24"/>
      </c>
      <c r="AC58" s="216" t="b">
        <f t="shared" si="16"/>
        <v>0</v>
      </c>
      <c r="AD58" s="165">
        <f t="shared" si="25"/>
      </c>
      <c r="AE58" s="118">
        <f t="shared" si="26"/>
      </c>
    </row>
    <row r="59" spans="1:31" ht="24" customHeight="1">
      <c r="A59" s="304"/>
      <c r="B59" s="61" t="s">
        <v>72</v>
      </c>
      <c r="C59" s="115"/>
      <c r="D59" s="143"/>
      <c r="E59" s="117"/>
      <c r="F59" s="116"/>
      <c r="G59" s="247">
        <v>6</v>
      </c>
      <c r="H59" s="248"/>
      <c r="I59" s="245"/>
      <c r="J59" s="3" t="b">
        <v>0</v>
      </c>
      <c r="K59" s="44">
        <f t="shared" si="17"/>
      </c>
      <c r="L59" s="249"/>
      <c r="M59" s="64">
        <v>3</v>
      </c>
      <c r="N59" s="51" t="b">
        <v>0</v>
      </c>
      <c r="O59" s="22">
        <f t="shared" si="27"/>
        <v>0</v>
      </c>
      <c r="P59" s="23">
        <f t="shared" si="28"/>
        <v>0</v>
      </c>
      <c r="Q59" s="24">
        <f t="shared" si="29"/>
        <v>0</v>
      </c>
      <c r="R59" s="201">
        <f t="shared" si="14"/>
      </c>
      <c r="S59" s="164"/>
      <c r="T59" s="62">
        <f t="shared" si="15"/>
      </c>
      <c r="U59" s="215"/>
      <c r="V59" s="215" t="b">
        <f t="shared" si="18"/>
        <v>0</v>
      </c>
      <c r="W59" s="215" t="b">
        <f t="shared" si="19"/>
        <v>0</v>
      </c>
      <c r="X59" s="215" t="b">
        <f t="shared" si="20"/>
        <v>0</v>
      </c>
      <c r="Y59" s="215" t="b">
        <f>IF(OR(AND(J59=FALSE,N59=FALSE),AND(L59&lt;4,L59&gt;0)),FALSE,TRUE)</f>
        <v>0</v>
      </c>
      <c r="Z59" s="62">
        <f>IF(R59="ANTICIPO",1,"")</f>
      </c>
      <c r="AA59" s="216" t="b">
        <f t="shared" si="23"/>
        <v>0</v>
      </c>
      <c r="AB59" s="205">
        <f>IF(AA59,1,"")</f>
      </c>
      <c r="AC59" s="216" t="b">
        <f t="shared" si="16"/>
        <v>0</v>
      </c>
      <c r="AD59" s="165">
        <f>IF(AC59,"NON CONSENTITO","")</f>
      </c>
      <c r="AE59" s="118">
        <f t="shared" si="26"/>
      </c>
    </row>
    <row r="60" spans="1:31" ht="15.75" customHeight="1">
      <c r="A60" s="304"/>
      <c r="B60" s="198" t="s">
        <v>99</v>
      </c>
      <c r="C60" s="115"/>
      <c r="D60" s="115"/>
      <c r="E60" s="199"/>
      <c r="F60" s="116"/>
      <c r="G60" s="115"/>
      <c r="H60" s="218"/>
      <c r="I60" s="117"/>
      <c r="J60" s="3"/>
      <c r="K60" s="44"/>
      <c r="L60" s="28"/>
      <c r="M60" s="64"/>
      <c r="N60" s="51"/>
      <c r="O60" s="22"/>
      <c r="P60" s="23"/>
      <c r="Q60" s="24"/>
      <c r="R60" s="201"/>
      <c r="S60" s="164"/>
      <c r="T60" s="62"/>
      <c r="U60" s="215"/>
      <c r="V60" s="215"/>
      <c r="W60" s="215"/>
      <c r="X60" s="215"/>
      <c r="Y60" s="215"/>
      <c r="Z60" s="62"/>
      <c r="AA60" s="216"/>
      <c r="AB60" s="205"/>
      <c r="AC60" s="217"/>
      <c r="AD60" s="165"/>
      <c r="AE60" s="118"/>
    </row>
    <row r="61" spans="1:31" ht="24" customHeight="1">
      <c r="A61" s="304"/>
      <c r="B61" s="61" t="s">
        <v>88</v>
      </c>
      <c r="C61" s="115"/>
      <c r="D61" s="143"/>
      <c r="E61" s="117"/>
      <c r="F61" s="116"/>
      <c r="G61" s="247">
        <v>9</v>
      </c>
      <c r="H61" s="248"/>
      <c r="I61" s="245"/>
      <c r="J61" s="3" t="b">
        <v>0</v>
      </c>
      <c r="K61" s="44">
        <f t="shared" si="17"/>
      </c>
      <c r="L61" s="249"/>
      <c r="M61" s="64">
        <v>2</v>
      </c>
      <c r="N61" s="51" t="b">
        <v>0</v>
      </c>
      <c r="O61" s="22">
        <f>IF(L61=1,IF(K61="",0,K61),0)</f>
        <v>0</v>
      </c>
      <c r="P61" s="23">
        <f>IF(L61=2,IF(K61="",0,K61),0)</f>
        <v>0</v>
      </c>
      <c r="Q61" s="24">
        <f>IF(L61=3,IF(K61="",0,K61),0)</f>
        <v>0</v>
      </c>
      <c r="R61" s="201">
        <f>IF(V61,"SCEGLIERE!",IF(OR(Y61,X61,W61),"ANNO ?",IF(T61&lt;&gt;"","ANTICIPO","")))</f>
      </c>
      <c r="S61" s="164"/>
      <c r="T61" s="62">
        <f>IF(AND(W61=FALSE,Y61=FALSE,M61-L61=1,J61,N61=FALSE),K61,"")</f>
      </c>
      <c r="U61" s="215"/>
      <c r="V61" s="215" t="b">
        <f t="shared" si="18"/>
        <v>0</v>
      </c>
      <c r="W61" s="215" t="b">
        <f t="shared" si="19"/>
        <v>0</v>
      </c>
      <c r="X61" s="215" t="b">
        <f t="shared" si="20"/>
        <v>0</v>
      </c>
      <c r="Y61" s="215" t="b">
        <f>IF(OR(AND(J61=FALSE,N61=FALSE),AND(L61&lt;4,L61&gt;0)),FALSE,TRUE)</f>
        <v>0</v>
      </c>
      <c r="Z61" s="62">
        <f>IF(R61="ANTICIPO",1,"")</f>
      </c>
      <c r="AA61" s="216" t="b">
        <f t="shared" si="23"/>
        <v>0</v>
      </c>
      <c r="AB61" s="205">
        <f>IF(AA61,1,"")</f>
      </c>
      <c r="AC61" s="216" t="b">
        <f>AND(J61,Y61=FALSE,L61&lt;M61-1)</f>
        <v>0</v>
      </c>
      <c r="AD61" s="165">
        <f>IF(AC61,"NON CONSENTITO","")</f>
      </c>
      <c r="AE61" s="118">
        <f t="shared" si="26"/>
      </c>
    </row>
    <row r="62" spans="1:31" ht="24" customHeight="1">
      <c r="A62" s="304"/>
      <c r="B62" s="61" t="s">
        <v>84</v>
      </c>
      <c r="C62" s="115"/>
      <c r="D62" s="143"/>
      <c r="E62" s="117"/>
      <c r="F62" s="116"/>
      <c r="G62" s="247">
        <v>6</v>
      </c>
      <c r="H62" s="248"/>
      <c r="I62" s="245"/>
      <c r="J62" s="3" t="b">
        <v>0</v>
      </c>
      <c r="K62" s="44">
        <f t="shared" si="17"/>
      </c>
      <c r="L62" s="249"/>
      <c r="M62" s="64">
        <v>3</v>
      </c>
      <c r="N62" s="51" t="b">
        <v>0</v>
      </c>
      <c r="O62" s="22">
        <f>IF(L62=1,IF(K62="",0,K62),0)</f>
        <v>0</v>
      </c>
      <c r="P62" s="23">
        <f>IF(L62=2,IF(K62="",0,K62),0)</f>
        <v>0</v>
      </c>
      <c r="Q62" s="24">
        <f>IF(L62=3,IF(K62="",0,K62),0)</f>
        <v>0</v>
      </c>
      <c r="R62" s="201">
        <f>IF(V62,"SCEGLIERE!",IF(OR(Y62,X62,W62),"ANNO ?",IF(T62&lt;&gt;"","ANTICIPO","")))</f>
      </c>
      <c r="S62" s="164"/>
      <c r="T62" s="62">
        <f>IF(AND(W62=FALSE,Y62=FALSE,M62-L62=1,J62,N62=FALSE),K62,"")</f>
      </c>
      <c r="U62" s="215"/>
      <c r="V62" s="215" t="b">
        <f t="shared" si="18"/>
        <v>0</v>
      </c>
      <c r="W62" s="215" t="b">
        <f t="shared" si="19"/>
        <v>0</v>
      </c>
      <c r="X62" s="215" t="b">
        <f t="shared" si="20"/>
        <v>0</v>
      </c>
      <c r="Y62" s="215" t="b">
        <f>IF(OR(AND(J62=FALSE,N62=FALSE),AND(L62&lt;4,L62&gt;0)),FALSE,TRUE)</f>
        <v>0</v>
      </c>
      <c r="Z62" s="62">
        <f>IF(R62="ANTICIPO",1,"")</f>
      </c>
      <c r="AA62" s="216" t="b">
        <f t="shared" si="23"/>
        <v>0</v>
      </c>
      <c r="AB62" s="205">
        <f>IF(AA62,1,"")</f>
      </c>
      <c r="AC62" s="216" t="b">
        <f>AND(J62,Y62=FALSE,L62&lt;M62-1)</f>
        <v>0</v>
      </c>
      <c r="AD62" s="165">
        <f>IF(AC62,"NON CONSENTITO","")</f>
      </c>
      <c r="AE62" s="118">
        <f t="shared" si="26"/>
      </c>
    </row>
    <row r="63" spans="1:31" ht="24" customHeight="1">
      <c r="A63" s="304"/>
      <c r="B63" s="61" t="s">
        <v>83</v>
      </c>
      <c r="C63" s="115"/>
      <c r="D63" s="143"/>
      <c r="E63" s="117"/>
      <c r="F63" s="116"/>
      <c r="G63" s="247">
        <v>6</v>
      </c>
      <c r="H63" s="248"/>
      <c r="I63" s="245"/>
      <c r="J63" s="3" t="b">
        <v>0</v>
      </c>
      <c r="K63" s="44">
        <f t="shared" si="17"/>
      </c>
      <c r="L63" s="249"/>
      <c r="M63" s="64">
        <v>3</v>
      </c>
      <c r="N63" s="51" t="b">
        <v>0</v>
      </c>
      <c r="O63" s="22">
        <f>IF(L63=1,IF(K63="",0,K63),0)</f>
        <v>0</v>
      </c>
      <c r="P63" s="23">
        <f>IF(L63=2,IF(K63="",0,K63),0)</f>
        <v>0</v>
      </c>
      <c r="Q63" s="24">
        <f>IF(L63=3,IF(K63="",0,K63),0)</f>
        <v>0</v>
      </c>
      <c r="R63" s="201">
        <f>IF(V63,"SCEGLIERE!",IF(OR(Y63,X63,W63),"ANNO ?",IF(T63&lt;&gt;"","ANTICIPO","")))</f>
      </c>
      <c r="S63" s="164"/>
      <c r="T63" s="62">
        <f>IF(AND(W63=FALSE,Y63=FALSE,M63-L63=1,J63,N63=FALSE),K63,"")</f>
      </c>
      <c r="U63" s="215"/>
      <c r="V63" s="215" t="b">
        <f t="shared" si="18"/>
        <v>0</v>
      </c>
      <c r="W63" s="215" t="b">
        <f t="shared" si="19"/>
        <v>0</v>
      </c>
      <c r="X63" s="215" t="b">
        <f t="shared" si="20"/>
        <v>0</v>
      </c>
      <c r="Y63" s="215" t="b">
        <f>IF(OR(AND(J63=FALSE,N63=FALSE),AND(L63&lt;4,L63&gt;0)),FALSE,TRUE)</f>
        <v>0</v>
      </c>
      <c r="Z63" s="62">
        <f>IF(R63="ANTICIPO",1,"")</f>
      </c>
      <c r="AA63" s="216" t="b">
        <f t="shared" si="23"/>
        <v>0</v>
      </c>
      <c r="AB63" s="205">
        <f>IF(AA63,1,"")</f>
      </c>
      <c r="AC63" s="216" t="b">
        <f>AND(J63,Y63=FALSE,L63&lt;M63-1)</f>
        <v>0</v>
      </c>
      <c r="AD63" s="165">
        <f>IF(AC63,"NON CONSENTITO","")</f>
      </c>
      <c r="AE63" s="118">
        <f t="shared" si="26"/>
      </c>
    </row>
    <row r="64" spans="1:31" ht="24" customHeight="1">
      <c r="A64" s="304"/>
      <c r="B64" s="288"/>
      <c r="C64" s="289"/>
      <c r="D64" s="289"/>
      <c r="E64" s="290"/>
      <c r="F64" s="116"/>
      <c r="G64" s="244"/>
      <c r="H64" s="248"/>
      <c r="I64" s="245"/>
      <c r="J64" s="192" t="b">
        <v>0</v>
      </c>
      <c r="K64" s="246"/>
      <c r="L64" s="249"/>
      <c r="M64" s="64"/>
      <c r="N64" s="51" t="b">
        <v>0</v>
      </c>
      <c r="O64" s="22">
        <f>IF(AND(OR(J64=TRUE,N64=TRUE),L64=1),IF(K64="",0,K64),0)</f>
        <v>0</v>
      </c>
      <c r="P64" s="23">
        <f>IF(AND(OR(J64=TRUE,N64=TRUE),L64=2),IF(K64="",0,K64),0)</f>
        <v>0</v>
      </c>
      <c r="Q64" s="24">
        <f>IF(AND(OR(J64=TRUE,N64=TRUE),L64=3),IF(K64="",0,K64),0)</f>
        <v>0</v>
      </c>
      <c r="R64" s="201">
        <f>IF(V64,"SCEGLIERE!",IF(OR(Y64,X64,W64),"ANNO ?",""))</f>
      </c>
      <c r="S64" s="161">
        <f>IF(U64,"CFU ?","")</f>
      </c>
      <c r="T64" s="62"/>
      <c r="U64" s="215" t="b">
        <f>IF(AND(J64,OR(K64&lt;1,K64&gt;12)),TRUE,FALSE)</f>
        <v>0</v>
      </c>
      <c r="V64" s="215" t="b">
        <f>IF(AND(N64,J64=FALSE),TRUE,FALSE)</f>
        <v>0</v>
      </c>
      <c r="W64" s="215" t="b">
        <f>IF(AND(J64,N64=FALSE,L64&lt;$L$6),TRUE,FALSE)</f>
        <v>0</v>
      </c>
      <c r="X64" s="215" t="b">
        <f>IF(AND(N64,L64&gt;$L$6-$T$6+1),TRUE,FALSE)</f>
        <v>0</v>
      </c>
      <c r="Y64" s="215" t="b">
        <f>IF(OR(AND(J64=FALSE,N64=FALSE),AND(L64&lt;4,L64&gt;0)),FALSE,TRUE)</f>
        <v>0</v>
      </c>
      <c r="Z64" s="62"/>
      <c r="AA64" s="216" t="b">
        <f t="shared" si="23"/>
        <v>0</v>
      </c>
      <c r="AB64" s="205">
        <f>IF(AA64,1,"")</f>
      </c>
      <c r="AC64" s="216"/>
      <c r="AD64" s="165"/>
      <c r="AE64" s="118">
        <f>IF(AND(N64,Y64=FALSE,L64=$L$6,$T$6=1),K64,"")</f>
      </c>
    </row>
    <row r="65" spans="1:31" ht="24" customHeight="1" thickBot="1">
      <c r="A65" s="305"/>
      <c r="B65" s="288"/>
      <c r="C65" s="289"/>
      <c r="D65" s="289"/>
      <c r="E65" s="290"/>
      <c r="F65" s="116"/>
      <c r="G65" s="244"/>
      <c r="H65" s="248"/>
      <c r="I65" s="245"/>
      <c r="J65" s="192" t="b">
        <v>0</v>
      </c>
      <c r="K65" s="246"/>
      <c r="L65" s="249"/>
      <c r="M65" s="64"/>
      <c r="N65" s="51" t="b">
        <v>0</v>
      </c>
      <c r="O65" s="25">
        <f>IF(AND(OR(J65=TRUE,N65=TRUE),L65=1),IF(K65="",0,K65),0)</f>
        <v>0</v>
      </c>
      <c r="P65" s="26">
        <f>IF(AND(OR(J65=TRUE,N65=TRUE),L65=2),IF(K65="",0,K65),0)</f>
        <v>0</v>
      </c>
      <c r="Q65" s="27">
        <f>IF(AND(OR(J65=TRUE,N65=TRUE),L65=3),IF(K65="",0,K65),0)</f>
        <v>0</v>
      </c>
      <c r="R65" s="201">
        <f>IF(V65,"SCEGLIERE!",IF(OR(Y65,X65,W65),"ANNO ?",""))</f>
      </c>
      <c r="S65" s="161">
        <f>IF(U65,"CFU ?","")</f>
      </c>
      <c r="T65" s="62"/>
      <c r="U65" s="215" t="b">
        <f>IF(AND(J65,OR(K65&lt;1,K65&gt;12)),TRUE,FALSE)</f>
        <v>0</v>
      </c>
      <c r="V65" s="215" t="b">
        <f t="shared" si="18"/>
        <v>0</v>
      </c>
      <c r="W65" s="215" t="b">
        <f t="shared" si="19"/>
        <v>0</v>
      </c>
      <c r="X65" s="215" t="b">
        <f t="shared" si="20"/>
        <v>0</v>
      </c>
      <c r="Y65" s="215" t="b">
        <f>IF(OR(AND(J65=FALSE,N65=FALSE),AND(L65&lt;4,L65&gt;0)),FALSE,TRUE)</f>
        <v>0</v>
      </c>
      <c r="Z65" s="62"/>
      <c r="AA65" s="216" t="b">
        <f t="shared" si="23"/>
        <v>0</v>
      </c>
      <c r="AB65" s="205">
        <f>IF(AA65,1,"")</f>
      </c>
      <c r="AC65" s="216"/>
      <c r="AD65" s="165"/>
      <c r="AE65" s="118">
        <f t="shared" si="26"/>
      </c>
    </row>
    <row r="66" spans="1:30" ht="12" customHeight="1" thickBot="1">
      <c r="A66" s="144"/>
      <c r="B66" s="145"/>
      <c r="C66" s="145"/>
      <c r="D66" s="145"/>
      <c r="E66" s="145"/>
      <c r="F66" s="12"/>
      <c r="G66" s="12"/>
      <c r="H66" s="12"/>
      <c r="I66" s="122"/>
      <c r="J66" s="3"/>
      <c r="K66" s="118"/>
      <c r="L66" s="118"/>
      <c r="M66" s="50"/>
      <c r="N66" s="51"/>
      <c r="O66" s="23"/>
      <c r="P66" s="23"/>
      <c r="Q66" s="23"/>
      <c r="S66" s="119"/>
      <c r="T66" s="73"/>
      <c r="U66" s="75"/>
      <c r="V66" s="75"/>
      <c r="W66" s="75"/>
      <c r="X66" s="75"/>
      <c r="Z66" s="73"/>
      <c r="AA66" s="39"/>
      <c r="AB66" s="206"/>
      <c r="AD66" s="113"/>
    </row>
    <row r="67" spans="1:31" ht="15" customHeight="1" thickBot="1">
      <c r="A67" s="254" t="s">
        <v>98</v>
      </c>
      <c r="I67" s="255" t="s">
        <v>2</v>
      </c>
      <c r="J67" s="256"/>
      <c r="K67" s="261">
        <f>SUM(K46:K63)+IF(OR(J64=TRUE,N64=TRUE),K64,0)+IF(OR(J65=TRUE,N65=TRUE),K65,0)</f>
        <v>0</v>
      </c>
      <c r="L67" s="210" t="str">
        <f>IF(AND(K67&gt;=12,K67&lt;=15),"SI","NO")</f>
        <v>NO</v>
      </c>
      <c r="M67" s="262"/>
      <c r="N67" s="51"/>
      <c r="O67" s="16">
        <f>SUM(O46:O65)</f>
        <v>0</v>
      </c>
      <c r="P67" s="17">
        <f>SUM(P46:P65)</f>
        <v>0</v>
      </c>
      <c r="Q67" s="18">
        <f>SUM(Q46:Q65)</f>
        <v>0</v>
      </c>
      <c r="R67" s="258">
        <f>IF(OR(V46:Y59,V61:Y63,U64:Y65),"ANNI, SCEGLI o CFU ?","")</f>
      </c>
      <c r="S67" s="161"/>
      <c r="T67" s="158"/>
      <c r="U67" s="225"/>
      <c r="V67" s="225"/>
      <c r="W67" s="225"/>
      <c r="X67" s="225"/>
      <c r="Y67" s="120"/>
      <c r="Z67" s="158"/>
      <c r="AA67" s="39"/>
      <c r="AB67" s="209"/>
      <c r="AC67" s="39"/>
      <c r="AD67" s="259">
        <f>IF(OR(AC46:AC59,AC61:AC63),"Ant. N.C.","")</f>
      </c>
      <c r="AE67" s="260">
        <f>SUM(AE46:AE65)</f>
        <v>0</v>
      </c>
    </row>
    <row r="68" spans="1:30" ht="14.25" thickBot="1">
      <c r="A68" s="146" t="s">
        <v>66</v>
      </c>
      <c r="D68" s="100"/>
      <c r="J68" s="181"/>
      <c r="K68" s="118"/>
      <c r="L68" s="147"/>
      <c r="M68" s="50"/>
      <c r="N68" s="4"/>
      <c r="O68" s="30"/>
      <c r="P68" s="30"/>
      <c r="Q68" s="30"/>
      <c r="AD68" s="278" t="s">
        <v>90</v>
      </c>
    </row>
    <row r="69" spans="1:30" ht="14.25" thickBot="1">
      <c r="A69" s="146"/>
      <c r="H69" s="263" t="s">
        <v>42</v>
      </c>
      <c r="I69" s="264" t="s">
        <v>4</v>
      </c>
      <c r="J69" s="265"/>
      <c r="K69" s="148">
        <f>SUM(K40,K67)</f>
        <v>168</v>
      </c>
      <c r="L69" s="147"/>
      <c r="M69" s="262"/>
      <c r="N69" s="4"/>
      <c r="O69" s="33">
        <f>SUM(O40,O67,O86)</f>
        <v>0</v>
      </c>
      <c r="P69" s="34">
        <f>SUM(P40,P67,P86)</f>
        <v>0</v>
      </c>
      <c r="Q69" s="35">
        <f>SUM(Q40,Q67,Q86)</f>
        <v>3</v>
      </c>
      <c r="R69" s="275" t="s">
        <v>89</v>
      </c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D69" s="279"/>
    </row>
    <row r="70" spans="1:30" ht="14.25" thickBot="1">
      <c r="A70" s="146"/>
      <c r="H70" s="147"/>
      <c r="I70" s="147"/>
      <c r="J70" s="184"/>
      <c r="K70" s="210" t="str">
        <f>IF(AND(K69&gt;=180,K69&lt;=183),"SI","NO")</f>
        <v>NO</v>
      </c>
      <c r="L70" s="129"/>
      <c r="M70" s="262"/>
      <c r="N70" s="189"/>
      <c r="O70" s="212" t="str">
        <f>IF(OR(R6&gt;1,O69-IF(R6=1,AD70,0)&lt;=O71),"SI","NO")</f>
        <v>SI</v>
      </c>
      <c r="P70" s="213" t="str">
        <f>IF(OR(R6=3,P69-IF(R6=2,AD70,0)&lt;=P71),"SI","NO")</f>
        <v>SI</v>
      </c>
      <c r="Q70" s="214" t="str">
        <f>IF(Q69-K38-IF(R6=3,AD70,0)&lt;=Q71,"SI","NO")</f>
        <v>SI</v>
      </c>
      <c r="R70" s="277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39"/>
      <c r="AD70" s="149">
        <f>SUM(AE86,AE67,AE40)</f>
        <v>0</v>
      </c>
    </row>
    <row r="71" spans="10:30" ht="6.75" customHeight="1">
      <c r="J71" s="181"/>
      <c r="K71" s="88"/>
      <c r="L71" s="129"/>
      <c r="M71" s="50"/>
      <c r="N71" s="189"/>
      <c r="O71" s="65">
        <f>IF(L6=1,T73,80)</f>
        <v>80</v>
      </c>
      <c r="P71" s="65">
        <f>IF(L6=2,T73,80)</f>
        <v>80</v>
      </c>
      <c r="Q71" s="65">
        <f>IF(L6=3,T73,80)</f>
        <v>80</v>
      </c>
      <c r="R71" s="150"/>
      <c r="S71" s="151"/>
      <c r="T71" s="152"/>
      <c r="U71" s="224"/>
      <c r="V71" s="224"/>
      <c r="W71" s="224"/>
      <c r="X71" s="224"/>
      <c r="Y71" s="153"/>
      <c r="Z71" s="152"/>
      <c r="AA71" s="154"/>
      <c r="AB71" s="208"/>
      <c r="AC71" s="154"/>
      <c r="AD71" s="155"/>
    </row>
    <row r="72" spans="10:30" ht="9" customHeight="1" thickBot="1">
      <c r="J72" s="181"/>
      <c r="K72" s="88"/>
      <c r="L72" s="129"/>
      <c r="M72" s="50"/>
      <c r="N72" s="189"/>
      <c r="O72" s="5"/>
      <c r="P72" s="5"/>
      <c r="Q72" s="5"/>
      <c r="R72" s="156"/>
      <c r="S72" s="157"/>
      <c r="T72" s="158"/>
      <c r="U72" s="225"/>
      <c r="V72" s="225"/>
      <c r="W72" s="225"/>
      <c r="X72" s="225"/>
      <c r="Y72" s="120"/>
      <c r="Z72" s="158"/>
      <c r="AA72" s="39"/>
      <c r="AB72" s="209"/>
      <c r="AC72" s="39"/>
      <c r="AD72" s="155"/>
    </row>
    <row r="73" spans="10:31" ht="13.5" thickBot="1">
      <c r="J73" s="181"/>
      <c r="K73" s="88"/>
      <c r="L73" s="129"/>
      <c r="M73" s="50"/>
      <c r="N73" s="189"/>
      <c r="O73" s="319" t="s">
        <v>86</v>
      </c>
      <c r="P73" s="320"/>
      <c r="Q73" s="159">
        <f>SUM(Z14:Z38,Z46:Z65)</f>
        <v>0</v>
      </c>
      <c r="R73" s="160" t="str">
        <f>IF(Q74&lt;=Z8,"OK","TROPPI ANTICIPI")</f>
        <v>OK</v>
      </c>
      <c r="T73" s="211">
        <f>IF(Q73&gt;0,80,80)</f>
        <v>80</v>
      </c>
      <c r="U73" s="226"/>
      <c r="V73" s="226"/>
      <c r="W73" s="226"/>
      <c r="X73" s="226"/>
      <c r="Y73" s="219"/>
      <c r="Z73" s="217" t="s">
        <v>87</v>
      </c>
      <c r="AA73" s="158"/>
      <c r="AB73" s="162"/>
      <c r="AC73" s="76"/>
      <c r="AD73" s="162"/>
      <c r="AE73" s="113"/>
    </row>
    <row r="74" spans="10:30" ht="32.25" customHeight="1" thickBot="1">
      <c r="J74" s="181"/>
      <c r="K74" s="88"/>
      <c r="L74" s="163"/>
      <c r="M74" s="50"/>
      <c r="N74" s="190"/>
      <c r="O74" s="314" t="s">
        <v>18</v>
      </c>
      <c r="P74" s="315"/>
      <c r="Q74" s="202">
        <f>SUM(T14:T38,T46:T65)</f>
        <v>0</v>
      </c>
      <c r="R74" s="156"/>
      <c r="S74" s="312" t="s">
        <v>39</v>
      </c>
      <c r="T74" s="313"/>
      <c r="U74" s="313"/>
      <c r="V74" s="313"/>
      <c r="W74" s="313"/>
      <c r="X74" s="313"/>
      <c r="Y74" s="313"/>
      <c r="Z74" s="313"/>
      <c r="AA74" s="313"/>
      <c r="AB74" s="205">
        <f>SUM(AB14:AB65)</f>
        <v>0</v>
      </c>
      <c r="AC74" s="39"/>
      <c r="AD74" s="165"/>
    </row>
    <row r="75" spans="10:25" ht="12.75">
      <c r="J75" s="181"/>
      <c r="K75" s="88"/>
      <c r="L75" s="129"/>
      <c r="M75" s="50"/>
      <c r="N75" s="189"/>
      <c r="O75" s="5"/>
      <c r="P75" s="5"/>
      <c r="Q75" s="5"/>
      <c r="R75" s="91"/>
      <c r="S75" s="92"/>
      <c r="T75" s="166"/>
      <c r="U75" s="227"/>
      <c r="V75" s="227"/>
      <c r="W75" s="227"/>
      <c r="X75" s="227"/>
      <c r="Y75" s="167"/>
    </row>
    <row r="76" spans="10:25" ht="9.75" customHeight="1">
      <c r="J76" s="181"/>
      <c r="K76" s="88"/>
      <c r="L76" s="129"/>
      <c r="M76" s="50"/>
      <c r="N76" s="189"/>
      <c r="O76" s="5"/>
      <c r="P76" s="5"/>
      <c r="Q76" s="5"/>
      <c r="R76" s="91"/>
      <c r="S76" s="92"/>
      <c r="T76" s="166"/>
      <c r="U76" s="227"/>
      <c r="V76" s="227"/>
      <c r="W76" s="227"/>
      <c r="X76" s="227"/>
      <c r="Y76" s="167"/>
    </row>
    <row r="77" spans="2:17" ht="14.25" customHeight="1">
      <c r="B77" s="102" t="s">
        <v>82</v>
      </c>
      <c r="C77" s="100"/>
      <c r="D77" s="100"/>
      <c r="J77" s="181"/>
      <c r="L77" s="147"/>
      <c r="M77" s="50"/>
      <c r="N77" s="4"/>
      <c r="O77" s="23"/>
      <c r="P77" s="23"/>
      <c r="Q77" s="23"/>
    </row>
    <row r="78" spans="10:17" ht="6.75" customHeight="1">
      <c r="J78" s="181"/>
      <c r="L78" s="147"/>
      <c r="M78" s="50"/>
      <c r="N78" s="4"/>
      <c r="O78" s="23"/>
      <c r="P78" s="23"/>
      <c r="Q78" s="23"/>
    </row>
    <row r="79" spans="8:17" ht="24" customHeight="1" thickBot="1">
      <c r="H79" s="67" t="s">
        <v>5</v>
      </c>
      <c r="I79" s="67" t="s">
        <v>58</v>
      </c>
      <c r="J79" s="181"/>
      <c r="K79" s="67" t="s">
        <v>2</v>
      </c>
      <c r="L79" s="168" t="s">
        <v>10</v>
      </c>
      <c r="M79" s="50"/>
      <c r="N79" s="4"/>
      <c r="O79" s="26"/>
      <c r="P79" s="26"/>
      <c r="Q79" s="26"/>
    </row>
    <row r="80" spans="1:31" ht="24" customHeight="1">
      <c r="A80" s="282" t="s">
        <v>22</v>
      </c>
      <c r="B80" s="288"/>
      <c r="C80" s="289"/>
      <c r="D80" s="289"/>
      <c r="E80" s="290"/>
      <c r="F80" s="128"/>
      <c r="G80" s="250"/>
      <c r="H80" s="251"/>
      <c r="I80" s="252"/>
      <c r="J80" s="193" t="b">
        <v>0</v>
      </c>
      <c r="K80" s="246"/>
      <c r="L80" s="246"/>
      <c r="M80" s="50"/>
      <c r="N80" s="51" t="b">
        <v>0</v>
      </c>
      <c r="O80" s="194">
        <f>IF(AND(OR(J80=TRUE,N80=TRUE),L80=1),IF(K80="",0,K80),0)</f>
        <v>0</v>
      </c>
      <c r="P80" s="195">
        <f>IF(AND(OR(J80=TRUE,N80=TRUE),L80=2),IF(K80="",0,K80),0)</f>
        <v>0</v>
      </c>
      <c r="Q80" s="196">
        <f>IF(AND(OR(J80=TRUE,N80=TRUE),L80=3),IF(K80="",0,K80),0)</f>
        <v>0</v>
      </c>
      <c r="R80" s="201">
        <f>IF(V80,"SCEGLIERE!",IF(OR(Y80,X80,W80),"ANNO ?",""))</f>
      </c>
      <c r="S80" s="161">
        <f>IF(U80,"CFU ?","")</f>
      </c>
      <c r="T80" s="62"/>
      <c r="U80" s="215" t="b">
        <f>IF(AND(J80,OR(K80&lt;1,K80&gt;12)),TRUE,FALSE)</f>
        <v>0</v>
      </c>
      <c r="V80" s="215" t="b">
        <f>IF(AND(N80,J80=FALSE),TRUE,FALSE)</f>
        <v>0</v>
      </c>
      <c r="W80" s="215" t="b">
        <f>IF(AND(J80,N80=FALSE,L80&lt;$L$6),TRUE,FALSE)</f>
        <v>0</v>
      </c>
      <c r="X80" s="215" t="b">
        <f>IF(AND(N80,L80&gt;$L$6-$T$6+1),TRUE,FALSE)</f>
        <v>0</v>
      </c>
      <c r="Y80" s="215" t="b">
        <f>IF(OR(AND(J80=FALSE,N80=FALSE),AND(L80&lt;4,L80&gt;0)),FALSE,TRUE)</f>
        <v>0</v>
      </c>
      <c r="Z80" s="62"/>
      <c r="AA80" s="216" t="b">
        <f>AND(N80,Y80=FALSE,L80&lt;$L$6,L80&lt;M80)</f>
        <v>0</v>
      </c>
      <c r="AB80" s="205">
        <f>IF(AA80,1,"")</f>
      </c>
      <c r="AC80" s="216"/>
      <c r="AD80" s="165"/>
      <c r="AE80" s="118">
        <f>IF(AND(N80,Y80=FALSE,L80=$L$6,$T$6=1),K80,"")</f>
      </c>
    </row>
    <row r="81" spans="1:31" ht="24" customHeight="1">
      <c r="A81" s="283"/>
      <c r="B81" s="288"/>
      <c r="C81" s="289"/>
      <c r="D81" s="289"/>
      <c r="E81" s="290"/>
      <c r="F81" s="128"/>
      <c r="G81" s="250"/>
      <c r="H81" s="251"/>
      <c r="I81" s="252"/>
      <c r="J81" s="193" t="b">
        <v>0</v>
      </c>
      <c r="K81" s="246"/>
      <c r="L81" s="246"/>
      <c r="M81" s="50"/>
      <c r="N81" s="51" t="b">
        <v>0</v>
      </c>
      <c r="O81" s="22">
        <f>IF(AND(OR(J81=TRUE,N81=TRUE),L81=1),IF(K81="",0,K81),0)</f>
        <v>0</v>
      </c>
      <c r="P81" s="23">
        <f>IF(AND(OR(J81=TRUE,N81=TRUE),L81=2),IF(K81="",0,K81),0)</f>
        <v>0</v>
      </c>
      <c r="Q81" s="24">
        <f>IF(AND(OR(J81=TRUE,N81=TRUE),L81=3),IF(K81="",0,K81),0)</f>
        <v>0</v>
      </c>
      <c r="R81" s="201">
        <f>IF(V81,"SCEGLIERE!",IF(OR(Y81,X81,W81),"ANNO ?",""))</f>
      </c>
      <c r="S81" s="161">
        <f>IF(U81,"CFU ?","")</f>
      </c>
      <c r="T81" s="62"/>
      <c r="U81" s="215" t="b">
        <f>IF(AND(J81,OR(K81&lt;1,K81&gt;12)),TRUE,FALSE)</f>
        <v>0</v>
      </c>
      <c r="V81" s="215" t="b">
        <f>IF(AND(N81,J81=FALSE),TRUE,FALSE)</f>
        <v>0</v>
      </c>
      <c r="W81" s="215" t="b">
        <f>IF(AND(J81,N81=FALSE,L81&lt;$L$6),TRUE,FALSE)</f>
        <v>0</v>
      </c>
      <c r="X81" s="215" t="b">
        <f>IF(AND(N81,L81&gt;$L$6-$T$6+1),TRUE,FALSE)</f>
        <v>0</v>
      </c>
      <c r="Y81" s="215" t="b">
        <f>IF(OR(AND(J81=FALSE,N81=FALSE),AND(L81&lt;4,L81&gt;0)),FALSE,TRUE)</f>
        <v>0</v>
      </c>
      <c r="Z81" s="62"/>
      <c r="AA81" s="216" t="b">
        <f>AND(N81,Y81=FALSE,L81&lt;$L$6,L81&lt;M81)</f>
        <v>0</v>
      </c>
      <c r="AB81" s="205">
        <f>IF(AA81,1,"")</f>
      </c>
      <c r="AC81" s="216"/>
      <c r="AD81" s="165"/>
      <c r="AE81" s="118">
        <f>IF(AND(N81,Y81=FALSE,L81=$L$6,$T$6=1),K81,"")</f>
      </c>
    </row>
    <row r="82" spans="1:31" ht="24" customHeight="1">
      <c r="A82" s="283"/>
      <c r="B82" s="288"/>
      <c r="C82" s="289"/>
      <c r="D82" s="289"/>
      <c r="E82" s="290"/>
      <c r="F82" s="128"/>
      <c r="G82" s="250"/>
      <c r="H82" s="251"/>
      <c r="I82" s="252"/>
      <c r="J82" s="193" t="b">
        <v>0</v>
      </c>
      <c r="K82" s="246"/>
      <c r="L82" s="246"/>
      <c r="M82" s="50"/>
      <c r="N82" s="51" t="b">
        <v>0</v>
      </c>
      <c r="O82" s="22">
        <f>IF(AND(OR(J82=TRUE,N82=TRUE),L82=1),IF(K82="",0,K82),0)</f>
        <v>0</v>
      </c>
      <c r="P82" s="23">
        <f>IF(AND(OR(J82=TRUE,N82=TRUE),L82=2),IF(K82="",0,K82),0)</f>
        <v>0</v>
      </c>
      <c r="Q82" s="24">
        <f>IF(AND(OR(J82=TRUE,N82=TRUE),L82=3),IF(K82="",0,K82),0)</f>
        <v>0</v>
      </c>
      <c r="R82" s="201">
        <f>IF(V82,"SCEGLIERE!",IF(OR(Y82,X82,W82),"ANNO ?",""))</f>
      </c>
      <c r="S82" s="161">
        <f>IF(U82,"CFU ?","")</f>
      </c>
      <c r="T82" s="62"/>
      <c r="U82" s="215" t="b">
        <f>IF(AND(J82,OR(K82&lt;1,K82&gt;12)),TRUE,FALSE)</f>
        <v>0</v>
      </c>
      <c r="V82" s="215" t="b">
        <f>IF(AND(N82,J82=FALSE),TRUE,FALSE)</f>
        <v>0</v>
      </c>
      <c r="W82" s="215" t="b">
        <f>IF(AND(J82,N82=FALSE,L82&lt;$L$6),TRUE,FALSE)</f>
        <v>0</v>
      </c>
      <c r="X82" s="215" t="b">
        <f>IF(AND(N82,L82&gt;$L$6-$T$6+1),TRUE,FALSE)</f>
        <v>0</v>
      </c>
      <c r="Y82" s="215" t="b">
        <f>IF(OR(AND(J82=FALSE,N82=FALSE),AND(L82&lt;4,L82&gt;0)),FALSE,TRUE)</f>
        <v>0</v>
      </c>
      <c r="Z82" s="62"/>
      <c r="AA82" s="216" t="b">
        <f>AND(N82,Y82=FALSE,L82&lt;$L$6,L82&lt;M82)</f>
        <v>0</v>
      </c>
      <c r="AB82" s="205">
        <f>IF(AA82,1,"")</f>
      </c>
      <c r="AC82" s="216"/>
      <c r="AD82" s="165"/>
      <c r="AE82" s="118">
        <f>IF(AND(N82,Y82=FALSE,L82=$L$6,$T$6=1),K82,"")</f>
      </c>
    </row>
    <row r="83" spans="1:31" ht="24" customHeight="1">
      <c r="A83" s="283"/>
      <c r="B83" s="288"/>
      <c r="C83" s="289"/>
      <c r="D83" s="289"/>
      <c r="E83" s="290"/>
      <c r="F83" s="128"/>
      <c r="G83" s="250"/>
      <c r="H83" s="251"/>
      <c r="I83" s="252"/>
      <c r="J83" s="193" t="b">
        <v>0</v>
      </c>
      <c r="K83" s="246"/>
      <c r="L83" s="246"/>
      <c r="M83" s="50"/>
      <c r="N83" s="51" t="b">
        <v>0</v>
      </c>
      <c r="O83" s="22">
        <f>IF(AND(OR(J83=TRUE,N83=TRUE),L83=1),IF(K83="",0,K83),0)</f>
        <v>0</v>
      </c>
      <c r="P83" s="23">
        <f>IF(AND(OR(J83=TRUE,N83=TRUE),L83=2),IF(K83="",0,K83),0)</f>
        <v>0</v>
      </c>
      <c r="Q83" s="24">
        <f>IF(AND(OR(J83=TRUE,N83=TRUE),L83=3),IF(K83="",0,K83),0)</f>
        <v>0</v>
      </c>
      <c r="R83" s="201">
        <f>IF(V83,"SCEGLIERE!",IF(OR(Y83,X83,W83),"ANNO ?",""))</f>
      </c>
      <c r="S83" s="161">
        <f>IF(U83,"CFU ?","")</f>
      </c>
      <c r="T83" s="62"/>
      <c r="U83" s="215" t="b">
        <f>IF(AND(J83,OR(K83&lt;1,K83&gt;12)),TRUE,FALSE)</f>
        <v>0</v>
      </c>
      <c r="V83" s="215" t="b">
        <f>IF(AND(N83,J83=FALSE),TRUE,FALSE)</f>
        <v>0</v>
      </c>
      <c r="W83" s="215" t="b">
        <f>IF(AND(J83,N83=FALSE,L83&lt;$L$6),TRUE,FALSE)</f>
        <v>0</v>
      </c>
      <c r="X83" s="215" t="b">
        <f>IF(AND(N83,L83&gt;$L$6-$T$6+1),TRUE,FALSE)</f>
        <v>0</v>
      </c>
      <c r="Y83" s="215" t="b">
        <f>IF(OR(AND(J83=FALSE,N83=FALSE),AND(L83&lt;4,L83&gt;0)),FALSE,TRUE)</f>
        <v>0</v>
      </c>
      <c r="Z83" s="62"/>
      <c r="AA83" s="216" t="b">
        <f>AND(N83,Y83=FALSE,L83&lt;$L$6,L83&lt;M83)</f>
        <v>0</v>
      </c>
      <c r="AB83" s="205">
        <f>IF(AA83,1,"")</f>
      </c>
      <c r="AC83" s="216"/>
      <c r="AD83" s="165"/>
      <c r="AE83" s="118">
        <f>IF(AND(N83,Y83=FALSE,L83=$L$6,$T$6=1),K83,"")</f>
      </c>
    </row>
    <row r="84" spans="1:31" ht="24" customHeight="1" thickBot="1">
      <c r="A84" s="284"/>
      <c r="B84" s="288"/>
      <c r="C84" s="289"/>
      <c r="D84" s="289"/>
      <c r="E84" s="290"/>
      <c r="F84" s="128"/>
      <c r="G84" s="250"/>
      <c r="H84" s="251"/>
      <c r="I84" s="252"/>
      <c r="J84" s="193" t="b">
        <v>0</v>
      </c>
      <c r="K84" s="246"/>
      <c r="L84" s="246"/>
      <c r="M84" s="50"/>
      <c r="N84" s="51" t="b">
        <v>0</v>
      </c>
      <c r="O84" s="25">
        <f>IF(AND(OR(J84=TRUE,N84=TRUE),L84=1),IF(K84="",0,K84),0)</f>
        <v>0</v>
      </c>
      <c r="P84" s="26">
        <f>IF(AND(OR(J84=TRUE,N84=TRUE),L84=2),IF(K84="",0,K84),0)</f>
        <v>0</v>
      </c>
      <c r="Q84" s="27">
        <f>IF(AND(OR(J84=TRUE,N84=TRUE),L84=3),IF(K84="",0,K84),0)</f>
        <v>0</v>
      </c>
      <c r="R84" s="201">
        <f>IF(V84,"SCEGLIERE!",IF(OR(Y84,X84,W84),"ANNO ?",""))</f>
      </c>
      <c r="S84" s="161">
        <f>IF(U84,"CFU ?","")</f>
      </c>
      <c r="T84" s="62"/>
      <c r="U84" s="215" t="b">
        <f>IF(AND(J84,OR(K84&lt;1,K84&gt;12)),TRUE,FALSE)</f>
        <v>0</v>
      </c>
      <c r="V84" s="215" t="b">
        <f>IF(AND(N84,J84=FALSE),TRUE,FALSE)</f>
        <v>0</v>
      </c>
      <c r="W84" s="215" t="b">
        <f>IF(AND(J84,N84=FALSE,L84&lt;$L$6),TRUE,FALSE)</f>
        <v>0</v>
      </c>
      <c r="X84" s="215" t="b">
        <f>IF(AND(N84,L84&gt;$L$6-$T$6+1),TRUE,FALSE)</f>
        <v>0</v>
      </c>
      <c r="Y84" s="215" t="b">
        <f>IF(OR(AND(J84=FALSE,N84=FALSE),AND(L84&lt;4,L84&gt;0)),FALSE,TRUE)</f>
        <v>0</v>
      </c>
      <c r="Z84" s="62"/>
      <c r="AA84" s="216" t="b">
        <f>AND(N84,Y84=FALSE,L84&lt;$L$6,L84&lt;M84)</f>
        <v>0</v>
      </c>
      <c r="AB84" s="205">
        <f>IF(AA84,1,"")</f>
      </c>
      <c r="AC84" s="216"/>
      <c r="AD84" s="165"/>
      <c r="AE84" s="118">
        <f>IF(AND(N84,Y84=FALSE,L84=$L$6,$T$6=1),K84,"")</f>
      </c>
    </row>
    <row r="85" spans="10:17" ht="12.75">
      <c r="J85" s="184"/>
      <c r="K85" s="118"/>
      <c r="L85" s="147"/>
      <c r="M85" s="50"/>
      <c r="N85" s="4"/>
      <c r="O85" s="23"/>
      <c r="P85" s="23"/>
      <c r="Q85" s="23"/>
    </row>
    <row r="86" spans="1:31" ht="15" customHeight="1">
      <c r="A86" s="254" t="s">
        <v>98</v>
      </c>
      <c r="H86" s="147"/>
      <c r="I86" s="255" t="s">
        <v>2</v>
      </c>
      <c r="J86" s="266"/>
      <c r="K86" s="267">
        <f>SUM(K80:K84)</f>
        <v>0</v>
      </c>
      <c r="L86" s="147"/>
      <c r="M86" s="262"/>
      <c r="N86" s="51"/>
      <c r="O86" s="16">
        <f>SUM(O80:O84)</f>
        <v>0</v>
      </c>
      <c r="P86" s="17">
        <f>SUM(P80:P84)</f>
        <v>0</v>
      </c>
      <c r="Q86" s="18">
        <f>SUM(Q80:Q84)</f>
        <v>0</v>
      </c>
      <c r="R86" s="258">
        <f>IF(OR(U80:Y84),"ANNI, SCEGLI o CFU ?","")</f>
      </c>
      <c r="S86" s="161"/>
      <c r="T86" s="158"/>
      <c r="U86" s="225"/>
      <c r="V86" s="225"/>
      <c r="W86" s="225"/>
      <c r="X86" s="225"/>
      <c r="Y86" s="120"/>
      <c r="Z86" s="158"/>
      <c r="AA86" s="39"/>
      <c r="AB86" s="209"/>
      <c r="AC86" s="39"/>
      <c r="AD86" s="155"/>
      <c r="AE86" s="260">
        <f>SUM(AE80:AE85)</f>
        <v>0</v>
      </c>
    </row>
    <row r="87" spans="1:31" ht="15" customHeight="1" thickBot="1">
      <c r="A87" s="254"/>
      <c r="H87" s="147"/>
      <c r="I87" s="269"/>
      <c r="J87" s="268"/>
      <c r="K87" s="269"/>
      <c r="L87" s="147"/>
      <c r="M87" s="262"/>
      <c r="N87" s="51"/>
      <c r="O87" s="45"/>
      <c r="P87" s="45"/>
      <c r="Q87" s="45"/>
      <c r="R87" s="258"/>
      <c r="S87" s="161"/>
      <c r="T87" s="158"/>
      <c r="U87" s="225"/>
      <c r="V87" s="225"/>
      <c r="W87" s="225"/>
      <c r="X87" s="225"/>
      <c r="Y87" s="120"/>
      <c r="Z87" s="158"/>
      <c r="AA87" s="39"/>
      <c r="AB87" s="209"/>
      <c r="AC87" s="39"/>
      <c r="AD87" s="155"/>
      <c r="AE87" s="270"/>
    </row>
    <row r="88" spans="8:31" ht="18" customHeight="1" thickBot="1">
      <c r="H88" s="271" t="s">
        <v>43</v>
      </c>
      <c r="I88" s="272" t="s">
        <v>4</v>
      </c>
      <c r="J88" s="273"/>
      <c r="K88" s="63">
        <f>K86+K69</f>
        <v>168</v>
      </c>
      <c r="L88" s="147"/>
      <c r="M88" s="262"/>
      <c r="N88" s="4"/>
      <c r="O88" s="23"/>
      <c r="P88" s="23"/>
      <c r="Q88" s="23"/>
      <c r="R88" s="201"/>
      <c r="S88" s="161"/>
      <c r="T88" s="158"/>
      <c r="U88" s="225"/>
      <c r="V88" s="225"/>
      <c r="W88" s="225"/>
      <c r="X88" s="225"/>
      <c r="Y88" s="120"/>
      <c r="Z88" s="158"/>
      <c r="AA88" s="39"/>
      <c r="AB88" s="209"/>
      <c r="AC88" s="39"/>
      <c r="AD88" s="155"/>
      <c r="AE88" s="118"/>
    </row>
    <row r="89" spans="10:17" ht="6.75" customHeight="1">
      <c r="J89" s="184"/>
      <c r="K89" s="118"/>
      <c r="L89" s="147"/>
      <c r="M89" s="50"/>
      <c r="N89" s="51"/>
      <c r="O89" s="23"/>
      <c r="P89" s="23"/>
      <c r="Q89" s="23"/>
    </row>
    <row r="90" spans="2:17" ht="14.25" customHeight="1">
      <c r="B90" s="102" t="s">
        <v>6</v>
      </c>
      <c r="J90" s="181"/>
      <c r="M90" s="123"/>
      <c r="N90" s="3"/>
      <c r="O90" s="31"/>
      <c r="P90" s="31"/>
      <c r="Q90" s="31"/>
    </row>
    <row r="91" spans="10:17" ht="6" customHeight="1" thickBot="1">
      <c r="J91" s="181"/>
      <c r="M91" s="123"/>
      <c r="N91" s="3"/>
      <c r="O91" s="31"/>
      <c r="P91" s="31"/>
      <c r="Q91" s="31"/>
    </row>
    <row r="92" spans="1:24" ht="19.5" customHeight="1">
      <c r="A92" s="291" t="s">
        <v>41</v>
      </c>
      <c r="B92" s="331"/>
      <c r="C92" s="332"/>
      <c r="D92" s="332"/>
      <c r="E92" s="332"/>
      <c r="F92" s="332"/>
      <c r="G92" s="332"/>
      <c r="H92" s="332"/>
      <c r="I92" s="332"/>
      <c r="J92" s="332"/>
      <c r="K92" s="332"/>
      <c r="L92" s="333"/>
      <c r="M92" s="123"/>
      <c r="N92" s="3"/>
      <c r="O92" s="36" t="s">
        <v>30</v>
      </c>
      <c r="P92" s="31"/>
      <c r="Q92" s="31"/>
      <c r="T92" s="169" t="str">
        <f>IF(AND(L5="",S6=TRUE,R73="OK",O70="SI",P70="SI",Q70="SI",K70="SI",L67="SI",H60="",R40="",R67="",R86="",AD40="",AD67=""),"PDS OK","CI SONO ERRORI")</f>
        <v>CI SONO ERRORI</v>
      </c>
      <c r="U92" s="228"/>
      <c r="V92" s="228"/>
      <c r="W92" s="228"/>
      <c r="X92" s="228"/>
    </row>
    <row r="93" spans="1:17" ht="19.5" customHeight="1">
      <c r="A93" s="292"/>
      <c r="B93" s="334"/>
      <c r="C93" s="335"/>
      <c r="D93" s="335"/>
      <c r="E93" s="335"/>
      <c r="F93" s="335"/>
      <c r="G93" s="335"/>
      <c r="H93" s="335"/>
      <c r="I93" s="335"/>
      <c r="J93" s="335"/>
      <c r="K93" s="335"/>
      <c r="L93" s="336"/>
      <c r="M93" s="123"/>
      <c r="N93" s="3"/>
      <c r="O93" s="31"/>
      <c r="P93" s="31"/>
      <c r="Q93" s="31"/>
    </row>
    <row r="94" spans="1:17" ht="19.5" customHeight="1">
      <c r="A94" s="292"/>
      <c r="B94" s="334"/>
      <c r="C94" s="335"/>
      <c r="D94" s="335"/>
      <c r="E94" s="335"/>
      <c r="F94" s="335"/>
      <c r="G94" s="335"/>
      <c r="H94" s="335"/>
      <c r="I94" s="335"/>
      <c r="J94" s="335"/>
      <c r="K94" s="335"/>
      <c r="L94" s="336"/>
      <c r="M94" s="123"/>
      <c r="N94" s="3"/>
      <c r="O94" s="31"/>
      <c r="P94" s="31"/>
      <c r="Q94" s="31"/>
    </row>
    <row r="95" spans="1:17" ht="19.5" customHeight="1">
      <c r="A95" s="292"/>
      <c r="B95" s="334"/>
      <c r="C95" s="335"/>
      <c r="D95" s="335"/>
      <c r="E95" s="335"/>
      <c r="F95" s="335"/>
      <c r="G95" s="335"/>
      <c r="H95" s="335"/>
      <c r="I95" s="335"/>
      <c r="J95" s="335"/>
      <c r="K95" s="335"/>
      <c r="L95" s="336"/>
      <c r="M95" s="123"/>
      <c r="N95" s="3"/>
      <c r="O95" s="31"/>
      <c r="P95" s="31"/>
      <c r="Q95" s="31"/>
    </row>
    <row r="96" spans="1:17" ht="19.5" customHeight="1">
      <c r="A96" s="292"/>
      <c r="B96" s="334"/>
      <c r="C96" s="335"/>
      <c r="D96" s="335"/>
      <c r="E96" s="335"/>
      <c r="F96" s="335"/>
      <c r="G96" s="335"/>
      <c r="H96" s="335"/>
      <c r="I96" s="335"/>
      <c r="J96" s="335"/>
      <c r="K96" s="335"/>
      <c r="L96" s="336"/>
      <c r="M96" s="123"/>
      <c r="N96" s="3"/>
      <c r="O96" s="31"/>
      <c r="P96" s="31"/>
      <c r="Q96" s="31"/>
    </row>
    <row r="97" spans="1:17" ht="19.5" customHeight="1" thickBot="1">
      <c r="A97" s="293"/>
      <c r="B97" s="337"/>
      <c r="C97" s="338"/>
      <c r="D97" s="338"/>
      <c r="E97" s="338"/>
      <c r="F97" s="338"/>
      <c r="G97" s="338"/>
      <c r="H97" s="338"/>
      <c r="I97" s="338"/>
      <c r="J97" s="338"/>
      <c r="K97" s="338"/>
      <c r="L97" s="339"/>
      <c r="M97" s="123"/>
      <c r="N97" s="3"/>
      <c r="O97" s="31"/>
      <c r="P97" s="31"/>
      <c r="Q97" s="31"/>
    </row>
    <row r="98" spans="2:17" ht="12.75">
      <c r="B98" s="68"/>
      <c r="C98" s="68"/>
      <c r="D98" s="68"/>
      <c r="E98" s="68"/>
      <c r="F98" s="68"/>
      <c r="G98" s="68"/>
      <c r="H98" s="68"/>
      <c r="I98" s="68"/>
      <c r="J98" s="185"/>
      <c r="K98" s="88"/>
      <c r="L98" s="68"/>
      <c r="M98" s="123"/>
      <c r="N98" s="3"/>
      <c r="O98" s="31"/>
      <c r="P98" s="31"/>
      <c r="Q98" s="31"/>
    </row>
    <row r="99" spans="2:17" ht="15.75" customHeight="1">
      <c r="B99" s="170" t="s">
        <v>55</v>
      </c>
      <c r="C99" s="68"/>
      <c r="D99" s="68"/>
      <c r="E99" s="68"/>
      <c r="F99" s="68"/>
      <c r="G99" s="68"/>
      <c r="H99" s="68"/>
      <c r="I99" s="68"/>
      <c r="J99" s="185"/>
      <c r="K99" s="88"/>
      <c r="L99" s="68"/>
      <c r="M99" s="123"/>
      <c r="N99" s="3"/>
      <c r="O99" s="31"/>
      <c r="P99" s="32" t="s">
        <v>16</v>
      </c>
      <c r="Q99" s="31"/>
    </row>
    <row r="100" spans="2:17" ht="12.75">
      <c r="B100" s="68"/>
      <c r="C100" s="68"/>
      <c r="D100" s="68"/>
      <c r="E100" s="68"/>
      <c r="F100" s="68"/>
      <c r="G100" s="68"/>
      <c r="H100" s="68"/>
      <c r="I100" s="68"/>
      <c r="J100" s="185"/>
      <c r="K100" s="88"/>
      <c r="L100" s="68"/>
      <c r="M100" s="123"/>
      <c r="N100" s="3"/>
      <c r="Q100" s="31"/>
    </row>
    <row r="101" spans="10:17" ht="19.5" customHeight="1">
      <c r="J101" s="181"/>
      <c r="M101" s="123"/>
      <c r="N101" s="3"/>
      <c r="O101" s="31"/>
      <c r="P101" s="31"/>
      <c r="Q101" s="31"/>
    </row>
    <row r="102" spans="2:14" ht="17.25">
      <c r="B102" s="171" t="s">
        <v>56</v>
      </c>
      <c r="H102" s="171" t="s">
        <v>57</v>
      </c>
      <c r="J102" s="181"/>
      <c r="M102" s="123"/>
      <c r="N102" s="3"/>
    </row>
    <row r="103" spans="10:14" ht="12.75">
      <c r="J103" s="181"/>
      <c r="M103" s="123"/>
      <c r="N103" s="3"/>
    </row>
    <row r="104" spans="10:14" ht="12.75">
      <c r="J104" s="181"/>
      <c r="M104" s="123"/>
      <c r="N104" s="3"/>
    </row>
    <row r="105" spans="10:14" ht="12.75">
      <c r="J105" s="181"/>
      <c r="M105" s="123"/>
      <c r="N105" s="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  <row r="943" ht="12.75">
      <c r="M943" s="123"/>
    </row>
    <row r="944" ht="12.75">
      <c r="M944" s="123"/>
    </row>
    <row r="945" ht="12.75">
      <c r="M945" s="123"/>
    </row>
    <row r="946" ht="12.75">
      <c r="M946" s="123"/>
    </row>
    <row r="947" ht="12.75">
      <c r="M947" s="123"/>
    </row>
    <row r="948" ht="12.75">
      <c r="M948" s="123"/>
    </row>
  </sheetData>
  <sheetProtection password="C7C7" sheet="1" objects="1" scenarios="1"/>
  <mergeCells count="30">
    <mergeCell ref="B81:E81"/>
    <mergeCell ref="B82:E82"/>
    <mergeCell ref="B83:E83"/>
    <mergeCell ref="N7:O7"/>
    <mergeCell ref="O73:P73"/>
    <mergeCell ref="I2:M2"/>
    <mergeCell ref="I3:K3"/>
    <mergeCell ref="C3:E3"/>
    <mergeCell ref="D4:E4"/>
    <mergeCell ref="E6:F6"/>
    <mergeCell ref="A92:A97"/>
    <mergeCell ref="A2:A7"/>
    <mergeCell ref="A14:A38"/>
    <mergeCell ref="A46:A65"/>
    <mergeCell ref="C2:E2"/>
    <mergeCell ref="G2:H2"/>
    <mergeCell ref="C7:H7"/>
    <mergeCell ref="B84:E84"/>
    <mergeCell ref="B92:L97"/>
    <mergeCell ref="B80:E80"/>
    <mergeCell ref="R69:AB70"/>
    <mergeCell ref="AD68:AD69"/>
    <mergeCell ref="Y6:AD6"/>
    <mergeCell ref="A80:A84"/>
    <mergeCell ref="N9:P9"/>
    <mergeCell ref="B65:E65"/>
    <mergeCell ref="B64:E64"/>
    <mergeCell ref="R8:Y8"/>
    <mergeCell ref="S74:AA74"/>
    <mergeCell ref="O74:P7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75" max="26" man="1"/>
  </rowBreaks>
  <ignoredErrors>
    <ignoredError sqref="Q47 P8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2021-05-20T13:05:56Z</dcterms:modified>
  <cp:category/>
  <cp:version/>
  <cp:contentType/>
  <cp:contentStatus/>
</cp:coreProperties>
</file>