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Logistica e dei Trasporti" sheetId="1" r:id="rId1"/>
  </sheets>
  <definedNames>
    <definedName name="_xlnm.Print_Area" localSheetId="0">'Ing. Logistica e dei Trasporti'!$A$1:$AE$108</definedName>
  </definedNames>
  <calcPr fullCalcOnLoad="1"/>
</workbook>
</file>

<file path=xl/sharedStrings.xml><?xml version="1.0" encoding="utf-8"?>
<sst xmlns="http://schemas.openxmlformats.org/spreadsheetml/2006/main" count="127" uniqueCount="107">
  <si>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</si>
  <si>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</si>
  <si>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</si>
  <si>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</si>
  <si>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</si>
  <si>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</si>
  <si>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</si>
  <si>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</si>
  <si>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</si>
  <si>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</si>
  <si>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</si>
  <si>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</si>
  <si>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</si>
  <si>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</si>
  <si>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</si>
  <si>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</si>
  <si>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</si>
  <si>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</si>
  <si>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</si>
  <si>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</si>
  <si>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</si>
  <si>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</si>
  <si>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</si>
  <si>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</si>
  <si>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</si>
  <si>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</si>
  <si>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</si>
  <si>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</si>
  <si>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</si>
  <si>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</si>
  <si>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</si>
  <si>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</si>
  <si>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</si>
  <si>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</si>
  <si>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</si>
  <si>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</si>
  <si>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</si>
  <si>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</si>
  <si>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</si>
  <si>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</si>
  <si>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</si>
  <si>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</si>
  <si>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</si>
  <si>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</si>
  <si>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</si>
  <si>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</si>
  <si>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</si>
  <si>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</si>
  <si>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</si>
  <si>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</si>
  <si>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</si>
  <si>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Gestione della Qualità</t>
  </si>
  <si>
    <t>Data presentazione</t>
  </si>
  <si>
    <t>Data approvazione</t>
  </si>
  <si>
    <t>Firma Coordinatore CdS</t>
  </si>
  <si>
    <t>Sostenuto*</t>
  </si>
  <si>
    <t xml:space="preserve">   RIEPILOGO PER SEGRETERIA</t>
  </si>
  <si>
    <t>Tecnologie dei Processi Produttivi</t>
  </si>
  <si>
    <t>Gestione Aziendale 1</t>
  </si>
  <si>
    <t>Automazione Manifatturiera</t>
  </si>
  <si>
    <t>Fisica Tecnica Ambientale</t>
  </si>
  <si>
    <t>Fonti Rinnovabili di Energia**</t>
  </si>
  <si>
    <t xml:space="preserve">  ** In alternativa a Fisica Tecnica Ambientale</t>
  </si>
  <si>
    <t>Gestione dell'Energia</t>
  </si>
  <si>
    <t>Gestione ed Economia dell'Energia</t>
  </si>
  <si>
    <t>Laboratorio di Ricerca Operativa</t>
  </si>
  <si>
    <t>Laboratorio di Tecnologie dei Processi Produttivi</t>
  </si>
  <si>
    <t>Robotica con Laboratorio</t>
  </si>
  <si>
    <t>Sistemi Software</t>
  </si>
  <si>
    <t>Teoria dei Sistemi di Trasporto 1 + 2</t>
  </si>
  <si>
    <t>Modelli di Sistemi di Produzione + Logistica</t>
  </si>
  <si>
    <t>Trasporti Urbani e Metropolitani</t>
  </si>
  <si>
    <t>Istituzioni di Diritto Privato</t>
  </si>
  <si>
    <t>Gestione ed Esercizio dei Sistemi di Trasporto</t>
  </si>
  <si>
    <t>Esami in soprannumero (max 5)</t>
  </si>
  <si>
    <t>Gestione Aziendale 2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</si>
  <si>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</si>
  <si>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</si>
  <si>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</si>
  <si>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</si>
  <si>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Economia ed Organizzazione Aziendale 1 + 2</t>
  </si>
  <si>
    <t>Metodi e Modelli di Ottimizzazione Discreta 1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</si>
  <si>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</si>
  <si>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</si>
  <si>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</si>
  <si>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</si>
  <si>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</si>
  <si>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</si>
  <si>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Elettrotecnica</t>
  </si>
  <si>
    <t>Fondamenti di Automatica e Controlli Automatici</t>
  </si>
  <si>
    <t>Sistemi di Telecomunicazioni</t>
  </si>
  <si>
    <t>Turismo Digitale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</si>
  <si>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</si>
  <si>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</si>
  <si>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</si>
  <si>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</si>
  <si>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</si>
  <si>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Probabilità e Processi Stocastici</t>
  </si>
  <si>
    <t xml:space="preserve">  *** Solo se anche Sistemi di Telecomunicazione</t>
  </si>
  <si>
    <t>Gestione dello Spettro Radio***</t>
  </si>
  <si>
    <t xml:space="preserve">     In Corso</t>
  </si>
  <si>
    <t xml:space="preserve">   Fuori Corso</t>
  </si>
  <si>
    <t>Economia Applicata all'Ingegneria 1 + 2</t>
  </si>
  <si>
    <t>Fondamenti di Informatica</t>
  </si>
  <si>
    <t>Fondamenti di Chimica dei Materiali</t>
  </si>
  <si>
    <t>INDIRIZZO: Ing. Logistica e dei Trasporti A.A.2018/2019</t>
  </si>
  <si>
    <t>Metodi Esplorativi per l'Analisi dei Dati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</si>
</sst>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5" fillId="4" borderId="15" xfId="0" applyFont="1" applyFill="1" applyBorder="1" applyAlignment="1" applyProtection="1">
      <alignment horizontal="center"/>
      <protection/>
    </xf>
    <xf numFmtId="0" fontId="15" fillId="4" borderId="16" xfId="0" applyFont="1" applyFill="1" applyBorder="1" applyAlignment="1" applyProtection="1">
      <alignment horizontal="center"/>
      <protection/>
    </xf>
    <xf numFmtId="0" fontId="15" fillId="4" borderId="1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14" fillId="35" borderId="41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18" fillId="4" borderId="47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48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9" fillId="4" borderId="44" xfId="0" applyFont="1" applyFill="1" applyBorder="1" applyAlignment="1" applyProtection="1">
      <alignment horizontal="left"/>
      <protection locked="0"/>
    </xf>
    <xf numFmtId="0" fontId="9" fillId="4" borderId="45" xfId="0" applyFont="1" applyFill="1" applyBorder="1" applyAlignment="1" applyProtection="1">
      <alignment horizontal="left"/>
      <protection locked="0"/>
    </xf>
    <xf numFmtId="0" fontId="9" fillId="4" borderId="46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>
      <alignment horizontal="center"/>
    </xf>
    <xf numFmtId="0" fontId="9" fillId="4" borderId="49" xfId="0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49" fontId="9" fillId="4" borderId="16" xfId="0" applyNumberFormat="1" applyFont="1" applyFill="1" applyBorder="1" applyAlignment="1" applyProtection="1">
      <alignment horizontal="left"/>
      <protection locked="0"/>
    </xf>
    <xf numFmtId="49" fontId="9" fillId="4" borderId="17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8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302" t="s">
        <v>19</v>
      </c>
      <c r="B2" s="1" t="s">
        <v>6</v>
      </c>
      <c r="C2" s="314" t="s">
        <v>29</v>
      </c>
      <c r="D2" s="315"/>
      <c r="E2" s="316"/>
      <c r="F2" s="2"/>
      <c r="G2" s="330" t="s">
        <v>7</v>
      </c>
      <c r="H2" s="330"/>
      <c r="I2" s="327" t="s">
        <v>30</v>
      </c>
      <c r="J2" s="328"/>
      <c r="K2" s="328"/>
      <c r="L2" s="328"/>
      <c r="M2" s="329"/>
      <c r="N2" s="78"/>
      <c r="O2" s="231"/>
      <c r="P2" s="232" t="s">
        <v>84</v>
      </c>
      <c r="Q2" s="233"/>
      <c r="S2" s="79"/>
      <c r="T2" s="80" t="s">
        <v>56</v>
      </c>
      <c r="U2" s="219"/>
      <c r="V2" s="219"/>
      <c r="W2" s="219"/>
      <c r="X2" s="219"/>
      <c r="Y2" s="81"/>
      <c r="Z2" s="82"/>
      <c r="AA2" s="83"/>
      <c r="AB2" s="204"/>
      <c r="AC2" s="84"/>
      <c r="AD2" s="85"/>
    </row>
    <row r="3" spans="1:19" ht="21" customHeight="1">
      <c r="A3" s="303"/>
      <c r="B3" s="6" t="s">
        <v>10</v>
      </c>
      <c r="C3" s="273" t="s">
        <v>31</v>
      </c>
      <c r="D3" s="274"/>
      <c r="E3" s="275"/>
      <c r="F3" s="7"/>
      <c r="G3" s="7" t="s">
        <v>8</v>
      </c>
      <c r="H3" s="7"/>
      <c r="I3" s="336" t="s">
        <v>33</v>
      </c>
      <c r="J3" s="337"/>
      <c r="K3" s="338"/>
      <c r="M3" s="8"/>
      <c r="O3" s="234"/>
      <c r="P3" s="235" t="s">
        <v>85</v>
      </c>
      <c r="Q3" s="236"/>
      <c r="R3" s="91"/>
      <c r="S3" s="92"/>
    </row>
    <row r="4" spans="1:19" ht="21" customHeight="1">
      <c r="A4" s="303"/>
      <c r="B4" s="6" t="s">
        <v>35</v>
      </c>
      <c r="C4" s="86"/>
      <c r="D4" s="276" t="s">
        <v>32</v>
      </c>
      <c r="E4" s="275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303"/>
      <c r="B5" s="7" t="s">
        <v>38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100</v>
      </c>
      <c r="O5" s="70"/>
      <c r="P5" s="88" t="s">
        <v>101</v>
      </c>
      <c r="Q5" s="90"/>
      <c r="R5" s="91"/>
      <c r="S5" s="92"/>
    </row>
    <row r="6" spans="1:30" ht="23.25" customHeight="1">
      <c r="A6" s="303"/>
      <c r="B6" s="6" t="s">
        <v>92</v>
      </c>
      <c r="C6" s="68"/>
      <c r="D6" s="68"/>
      <c r="E6" s="273" t="s">
        <v>87</v>
      </c>
      <c r="F6" s="317"/>
      <c r="G6" s="248"/>
      <c r="H6" s="37" t="s">
        <v>86</v>
      </c>
      <c r="I6" s="68"/>
      <c r="J6" s="96"/>
      <c r="K6" s="97"/>
      <c r="L6" s="237">
        <v>1</v>
      </c>
      <c r="M6" s="8"/>
      <c r="N6" s="282"/>
      <c r="O6" s="283"/>
      <c r="P6" s="284"/>
      <c r="Q6" s="90"/>
      <c r="R6" s="98">
        <f>L6</f>
        <v>1</v>
      </c>
      <c r="S6" s="270" t="b">
        <f>IF(T6=2,TRUE,IF(R6&lt;3,FALSE,TRUE))</f>
        <v>1</v>
      </c>
      <c r="T6" s="191">
        <v>2</v>
      </c>
      <c r="U6" s="191"/>
      <c r="V6" s="191"/>
      <c r="W6" s="191"/>
      <c r="X6" s="191"/>
      <c r="Y6" s="280" t="str">
        <f>IF(T6=2,"IN CORSO",IF(R6&lt;3,"ERRORE FUORI CORSO","FUORI CORSO"))</f>
        <v>IN CORSO</v>
      </c>
      <c r="Z6" s="281"/>
      <c r="AA6" s="281"/>
      <c r="AB6" s="281"/>
      <c r="AC6" s="281"/>
      <c r="AD6" s="281"/>
    </row>
    <row r="7" spans="1:27" ht="8.25" customHeight="1" thickBot="1">
      <c r="A7" s="304"/>
      <c r="B7" s="10"/>
      <c r="C7" s="294"/>
      <c r="D7" s="295"/>
      <c r="E7" s="295"/>
      <c r="F7" s="295"/>
      <c r="G7" s="295"/>
      <c r="H7" s="295"/>
      <c r="I7" s="68"/>
      <c r="J7" s="68"/>
      <c r="K7" s="88"/>
      <c r="L7" s="228"/>
      <c r="M7" s="68"/>
      <c r="N7" s="339"/>
      <c r="O7" s="339"/>
      <c r="P7" s="70"/>
      <c r="Q7" s="90"/>
      <c r="Z7" s="73"/>
      <c r="AA7" s="100"/>
    </row>
    <row r="8" spans="9:27" ht="12.75">
      <c r="I8" s="229"/>
      <c r="J8" s="68"/>
      <c r="K8" s="88"/>
      <c r="L8" s="68"/>
      <c r="M8" s="68"/>
      <c r="N8" s="69"/>
      <c r="O8" s="70"/>
      <c r="P8" s="70"/>
      <c r="Q8" s="90"/>
      <c r="R8" s="285" t="s">
        <v>24</v>
      </c>
      <c r="S8" s="286"/>
      <c r="T8" s="286"/>
      <c r="U8" s="286"/>
      <c r="V8" s="286"/>
      <c r="W8" s="286"/>
      <c r="X8" s="286"/>
      <c r="Y8" s="286"/>
      <c r="Z8" s="98">
        <f>IF(T6=1,18,18)</f>
        <v>18</v>
      </c>
      <c r="AA8" s="73"/>
    </row>
    <row r="9" spans="2:19" ht="25.5" customHeight="1" thickBot="1">
      <c r="B9" s="172" t="s">
        <v>77</v>
      </c>
      <c r="C9" s="101"/>
      <c r="D9" s="101"/>
      <c r="E9" s="101"/>
      <c r="I9" s="249" t="s">
        <v>93</v>
      </c>
      <c r="J9" s="230"/>
      <c r="K9" s="13"/>
      <c r="L9" s="11"/>
      <c r="M9" s="11"/>
      <c r="N9" s="333" t="s">
        <v>87</v>
      </c>
      <c r="O9" s="334"/>
      <c r="P9" s="335"/>
      <c r="Q9" s="173"/>
      <c r="S9" s="100"/>
    </row>
    <row r="10" ht="25.5" customHeight="1" thickBot="1">
      <c r="B10" s="200" t="s">
        <v>105</v>
      </c>
    </row>
    <row r="11" spans="2:17" ht="15.75" customHeight="1" thickBot="1">
      <c r="B11" s="102" t="s">
        <v>27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94</v>
      </c>
      <c r="K12" s="107" t="s">
        <v>1</v>
      </c>
      <c r="L12" s="109" t="s">
        <v>9</v>
      </c>
      <c r="M12" s="109" t="s">
        <v>26</v>
      </c>
      <c r="N12" s="110"/>
      <c r="O12" s="41" t="s">
        <v>11</v>
      </c>
      <c r="P12" s="42" t="s">
        <v>12</v>
      </c>
      <c r="Q12" s="43" t="s">
        <v>13</v>
      </c>
      <c r="R12" s="72"/>
      <c r="S12" s="73"/>
      <c r="T12" s="40" t="s">
        <v>16</v>
      </c>
      <c r="U12" s="220"/>
      <c r="V12" s="220"/>
      <c r="W12" s="220"/>
      <c r="X12" s="220"/>
      <c r="Y12" s="75"/>
      <c r="Z12" s="111" t="s">
        <v>18</v>
      </c>
      <c r="AA12" s="100"/>
      <c r="AB12" s="112" t="s">
        <v>34</v>
      </c>
      <c r="AC12" s="99"/>
      <c r="AD12" s="113" t="s">
        <v>36</v>
      </c>
      <c r="AE12" s="114" t="s">
        <v>22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1"/>
      <c r="V13" s="221"/>
      <c r="W13" s="221"/>
      <c r="X13" s="221"/>
    </row>
    <row r="14" spans="1:31" ht="24" customHeight="1">
      <c r="A14" s="305" t="s">
        <v>20</v>
      </c>
      <c r="B14" s="52" t="s">
        <v>43</v>
      </c>
      <c r="C14" s="115"/>
      <c r="D14" s="115"/>
      <c r="E14" s="115"/>
      <c r="F14" s="116"/>
      <c r="G14" s="238"/>
      <c r="H14" s="239"/>
      <c r="I14" s="240"/>
      <c r="J14" s="4">
        <v>2</v>
      </c>
      <c r="K14" s="44">
        <v>12</v>
      </c>
      <c r="L14" s="241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4"/>
      <c r="V14" s="214"/>
      <c r="W14" s="214" t="b">
        <f>IF(AND(J14=2,L14&lt;$L$6),TRUE,FALSE)</f>
        <v>1</v>
      </c>
      <c r="X14" s="214" t="b">
        <f>IF(AND(J14=1,L14&gt;$L$6-$T$6+1),TRUE,FALSE)</f>
        <v>0</v>
      </c>
      <c r="Y14" s="214" t="b">
        <f>IF(AND(L14&lt;4,L14&gt;0),FALSE,TRUE)</f>
        <v>1</v>
      </c>
      <c r="Z14" s="62">
        <f>IF(R14="ANTICIPO",1,"")</f>
      </c>
      <c r="AA14" s="215" t="b">
        <f>AND(J14=1,Y14=FALSE,L14&lt;$L$6,L14&lt;M14)</f>
        <v>0</v>
      </c>
      <c r="AB14" s="205">
        <f>IF(AA14,1,"")</f>
      </c>
      <c r="AC14" s="215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306"/>
      <c r="B15" s="53" t="s">
        <v>102</v>
      </c>
      <c r="C15" s="115"/>
      <c r="D15" s="115"/>
      <c r="E15" s="115"/>
      <c r="F15" s="116"/>
      <c r="G15" s="238"/>
      <c r="H15" s="239"/>
      <c r="I15" s="240"/>
      <c r="J15" s="4">
        <v>2</v>
      </c>
      <c r="K15" s="44">
        <v>12</v>
      </c>
      <c r="L15" s="241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4"/>
      <c r="V15" s="214"/>
      <c r="W15" s="214" t="b">
        <f aca="true" t="shared" si="6" ref="W15:W32">IF(AND(J15=2,L15&lt;$L$6),TRUE,FALSE)</f>
        <v>1</v>
      </c>
      <c r="X15" s="214" t="b">
        <f aca="true" t="shared" si="7" ref="X15:X32">IF(AND(J15=1,L15&gt;$L$6-$T$6+1),TRUE,FALSE)</f>
        <v>0</v>
      </c>
      <c r="Y15" s="214" t="b">
        <f aca="true" t="shared" si="8" ref="Y15:Y32">IF(AND(L15&lt;4,L15&gt;0),FALSE,TRUE)</f>
        <v>1</v>
      </c>
      <c r="Z15" s="62">
        <f aca="true" t="shared" si="9" ref="Z15:Z32">IF(R15="ANTICIPO",1,"")</f>
      </c>
      <c r="AA15" s="215" t="b">
        <f aca="true" t="shared" si="10" ref="AA15:AA32">AND(J15=1,Y15=FALSE,L15&lt;$L$6,L15&lt;M15)</f>
        <v>0</v>
      </c>
      <c r="AB15" s="205">
        <f aca="true" t="shared" si="11" ref="AB15:AB32">IF(AA15,1,"")</f>
      </c>
      <c r="AC15" s="215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306"/>
      <c r="B16" s="53" t="s">
        <v>104</v>
      </c>
      <c r="C16" s="115"/>
      <c r="D16" s="115"/>
      <c r="E16" s="115"/>
      <c r="F16" s="116"/>
      <c r="G16" s="238"/>
      <c r="H16" s="239"/>
      <c r="I16" s="240"/>
      <c r="J16" s="4">
        <v>2</v>
      </c>
      <c r="K16" s="44">
        <v>6</v>
      </c>
      <c r="L16" s="241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4"/>
      <c r="V16" s="214"/>
      <c r="W16" s="214" t="b">
        <f t="shared" si="6"/>
        <v>1</v>
      </c>
      <c r="X16" s="214" t="b">
        <f t="shared" si="7"/>
        <v>0</v>
      </c>
      <c r="Y16" s="214" t="b">
        <f t="shared" si="8"/>
        <v>1</v>
      </c>
      <c r="Z16" s="62">
        <f t="shared" si="9"/>
      </c>
      <c r="AA16" s="215" t="b">
        <f t="shared" si="10"/>
        <v>0</v>
      </c>
      <c r="AB16" s="205">
        <f t="shared" si="11"/>
      </c>
      <c r="AC16" s="215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306"/>
      <c r="B17" s="53" t="s">
        <v>44</v>
      </c>
      <c r="C17" s="115"/>
      <c r="D17" s="115"/>
      <c r="E17" s="115"/>
      <c r="F17" s="116"/>
      <c r="G17" s="238"/>
      <c r="H17" s="239"/>
      <c r="I17" s="240"/>
      <c r="J17" s="4">
        <v>2</v>
      </c>
      <c r="K17" s="44">
        <v>12</v>
      </c>
      <c r="L17" s="241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4"/>
      <c r="V17" s="214"/>
      <c r="W17" s="214" t="b">
        <f t="shared" si="6"/>
        <v>1</v>
      </c>
      <c r="X17" s="214" t="b">
        <f t="shared" si="7"/>
        <v>0</v>
      </c>
      <c r="Y17" s="214" t="b">
        <f t="shared" si="8"/>
        <v>1</v>
      </c>
      <c r="Z17" s="62">
        <f t="shared" si="9"/>
      </c>
      <c r="AA17" s="215" t="b">
        <f t="shared" si="10"/>
        <v>0</v>
      </c>
      <c r="AB17" s="205">
        <f t="shared" si="11"/>
      </c>
      <c r="AC17" s="215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306"/>
      <c r="B18" s="197" t="s">
        <v>103</v>
      </c>
      <c r="C18" s="115"/>
      <c r="D18" s="115"/>
      <c r="E18" s="115"/>
      <c r="F18" s="116"/>
      <c r="G18" s="238"/>
      <c r="H18" s="239"/>
      <c r="I18" s="240"/>
      <c r="J18" s="4">
        <v>2</v>
      </c>
      <c r="K18" s="44">
        <v>9</v>
      </c>
      <c r="L18" s="241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4"/>
      <c r="V18" s="214"/>
      <c r="W18" s="214" t="b">
        <f t="shared" si="6"/>
        <v>1</v>
      </c>
      <c r="X18" s="214" t="b">
        <f t="shared" si="7"/>
        <v>0</v>
      </c>
      <c r="Y18" s="214" t="b">
        <f t="shared" si="8"/>
        <v>1</v>
      </c>
      <c r="Z18" s="62">
        <f t="shared" si="9"/>
      </c>
      <c r="AA18" s="215" t="b">
        <f t="shared" si="10"/>
        <v>0</v>
      </c>
      <c r="AB18" s="205">
        <f t="shared" si="11"/>
      </c>
      <c r="AC18" s="215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306"/>
      <c r="B19" s="54" t="s">
        <v>45</v>
      </c>
      <c r="C19" s="115"/>
      <c r="D19" s="115"/>
      <c r="E19" s="115"/>
      <c r="F19" s="116"/>
      <c r="G19" s="238"/>
      <c r="H19" s="239"/>
      <c r="I19" s="240"/>
      <c r="J19" s="4">
        <v>2</v>
      </c>
      <c r="K19" s="44">
        <v>6</v>
      </c>
      <c r="L19" s="241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4"/>
      <c r="V19" s="214"/>
      <c r="W19" s="214" t="b">
        <f t="shared" si="6"/>
        <v>1</v>
      </c>
      <c r="X19" s="214" t="b">
        <f t="shared" si="7"/>
        <v>0</v>
      </c>
      <c r="Y19" s="214" t="b">
        <f t="shared" si="8"/>
        <v>1</v>
      </c>
      <c r="Z19" s="62">
        <f t="shared" si="9"/>
      </c>
      <c r="AA19" s="215" t="b">
        <f t="shared" si="10"/>
        <v>0</v>
      </c>
      <c r="AB19" s="205">
        <f t="shared" si="11"/>
      </c>
      <c r="AC19" s="215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306"/>
      <c r="B20" s="53" t="s">
        <v>46</v>
      </c>
      <c r="C20" s="115"/>
      <c r="D20" s="115"/>
      <c r="E20" s="115"/>
      <c r="F20" s="116"/>
      <c r="G20" s="238"/>
      <c r="H20" s="239"/>
      <c r="I20" s="240"/>
      <c r="J20" s="4">
        <v>2</v>
      </c>
      <c r="K20" s="44">
        <v>9</v>
      </c>
      <c r="L20" s="241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4"/>
      <c r="V20" s="214"/>
      <c r="W20" s="214" t="b">
        <f t="shared" si="6"/>
        <v>1</v>
      </c>
      <c r="X20" s="214" t="b">
        <f t="shared" si="7"/>
        <v>0</v>
      </c>
      <c r="Y20" s="214" t="b">
        <f t="shared" si="8"/>
        <v>1</v>
      </c>
      <c r="Z20" s="62">
        <f t="shared" si="9"/>
      </c>
      <c r="AA20" s="215" t="b">
        <f t="shared" si="10"/>
        <v>0</v>
      </c>
      <c r="AB20" s="205">
        <f t="shared" si="11"/>
      </c>
      <c r="AC20" s="215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306"/>
      <c r="B21" s="53" t="s">
        <v>88</v>
      </c>
      <c r="C21" s="115"/>
      <c r="D21" s="115"/>
      <c r="E21" s="115"/>
      <c r="F21" s="116"/>
      <c r="G21" s="238"/>
      <c r="H21" s="239"/>
      <c r="I21" s="240"/>
      <c r="J21" s="4">
        <v>2</v>
      </c>
      <c r="K21" s="44">
        <v>6</v>
      </c>
      <c r="L21" s="241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4"/>
      <c r="V21" s="214"/>
      <c r="W21" s="214" t="b">
        <f t="shared" si="6"/>
        <v>1</v>
      </c>
      <c r="X21" s="214" t="b">
        <f t="shared" si="7"/>
        <v>0</v>
      </c>
      <c r="Y21" s="214" t="b">
        <f t="shared" si="8"/>
        <v>1</v>
      </c>
      <c r="Z21" s="62">
        <f t="shared" si="9"/>
      </c>
      <c r="AA21" s="215" t="b">
        <f t="shared" si="10"/>
        <v>0</v>
      </c>
      <c r="AB21" s="205">
        <f t="shared" si="11"/>
      </c>
      <c r="AC21" s="215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306"/>
      <c r="B22" s="53" t="s">
        <v>47</v>
      </c>
      <c r="C22" s="115"/>
      <c r="D22" s="115"/>
      <c r="E22" s="115"/>
      <c r="F22" s="116"/>
      <c r="G22" s="238"/>
      <c r="H22" s="239"/>
      <c r="I22" s="240"/>
      <c r="J22" s="4">
        <v>2</v>
      </c>
      <c r="K22" s="44">
        <v>9</v>
      </c>
      <c r="L22" s="241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4"/>
      <c r="V22" s="214"/>
      <c r="W22" s="214" t="b">
        <f t="shared" si="6"/>
        <v>1</v>
      </c>
      <c r="X22" s="214" t="b">
        <f t="shared" si="7"/>
        <v>0</v>
      </c>
      <c r="Y22" s="214" t="b">
        <f t="shared" si="8"/>
        <v>1</v>
      </c>
      <c r="Z22" s="62">
        <f t="shared" si="9"/>
      </c>
      <c r="AA22" s="215" t="b">
        <f t="shared" si="10"/>
        <v>0</v>
      </c>
      <c r="AB22" s="205">
        <f t="shared" si="11"/>
      </c>
      <c r="AC22" s="215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306"/>
      <c r="B23" s="53" t="s">
        <v>42</v>
      </c>
      <c r="C23" s="115"/>
      <c r="D23" s="115"/>
      <c r="E23" s="115"/>
      <c r="F23" s="116"/>
      <c r="G23" s="238"/>
      <c r="H23" s="239"/>
      <c r="I23" s="240"/>
      <c r="J23" s="4">
        <v>2</v>
      </c>
      <c r="K23" s="44">
        <v>12</v>
      </c>
      <c r="L23" s="241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4"/>
      <c r="V23" s="214"/>
      <c r="W23" s="214" t="b">
        <f t="shared" si="6"/>
        <v>1</v>
      </c>
      <c r="X23" s="214" t="b">
        <f t="shared" si="7"/>
        <v>0</v>
      </c>
      <c r="Y23" s="214" t="b">
        <f t="shared" si="8"/>
        <v>1</v>
      </c>
      <c r="Z23" s="62">
        <f t="shared" si="9"/>
      </c>
      <c r="AA23" s="215" t="b">
        <f t="shared" si="10"/>
        <v>0</v>
      </c>
      <c r="AB23" s="205">
        <f t="shared" si="11"/>
      </c>
      <c r="AC23" s="215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306"/>
      <c r="B24" s="53" t="s">
        <v>89</v>
      </c>
      <c r="C24" s="115"/>
      <c r="D24" s="115"/>
      <c r="E24" s="115"/>
      <c r="F24" s="116"/>
      <c r="G24" s="238"/>
      <c r="H24" s="239"/>
      <c r="I24" s="240"/>
      <c r="J24" s="4">
        <v>2</v>
      </c>
      <c r="K24" s="44">
        <v>9</v>
      </c>
      <c r="L24" s="241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4"/>
      <c r="V24" s="214"/>
      <c r="W24" s="214" t="b">
        <f t="shared" si="6"/>
        <v>1</v>
      </c>
      <c r="X24" s="214" t="b">
        <f t="shared" si="7"/>
        <v>0</v>
      </c>
      <c r="Y24" s="214" t="b">
        <f t="shared" si="8"/>
        <v>1</v>
      </c>
      <c r="Z24" s="62">
        <f t="shared" si="9"/>
      </c>
      <c r="AA24" s="215" t="b">
        <f t="shared" si="10"/>
        <v>0</v>
      </c>
      <c r="AB24" s="205">
        <f t="shared" si="11"/>
      </c>
      <c r="AC24" s="215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306"/>
      <c r="B25" s="53" t="s">
        <v>48</v>
      </c>
      <c r="C25" s="115"/>
      <c r="D25" s="115"/>
      <c r="E25" s="115"/>
      <c r="F25" s="116"/>
      <c r="G25" s="238"/>
      <c r="H25" s="239"/>
      <c r="I25" s="240"/>
      <c r="J25" s="4">
        <v>2</v>
      </c>
      <c r="K25" s="44">
        <v>6</v>
      </c>
      <c r="L25" s="241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4"/>
      <c r="V25" s="214"/>
      <c r="W25" s="214" t="b">
        <f t="shared" si="6"/>
        <v>1</v>
      </c>
      <c r="X25" s="214" t="b">
        <f t="shared" si="7"/>
        <v>0</v>
      </c>
      <c r="Y25" s="214" t="b">
        <f t="shared" si="8"/>
        <v>1</v>
      </c>
      <c r="Z25" s="62">
        <f t="shared" si="9"/>
      </c>
      <c r="AA25" s="215" t="b">
        <f t="shared" si="10"/>
        <v>0</v>
      </c>
      <c r="AB25" s="205">
        <f t="shared" si="11"/>
      </c>
      <c r="AC25" s="215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306"/>
      <c r="B26" s="53" t="s">
        <v>69</v>
      </c>
      <c r="C26" s="115"/>
      <c r="D26" s="115"/>
      <c r="E26" s="115"/>
      <c r="F26" s="116"/>
      <c r="G26" s="238"/>
      <c r="H26" s="239"/>
      <c r="I26" s="240"/>
      <c r="J26" s="4">
        <v>2</v>
      </c>
      <c r="K26" s="44">
        <v>9</v>
      </c>
      <c r="L26" s="241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4"/>
      <c r="V26" s="214"/>
      <c r="W26" s="214" t="b">
        <f t="shared" si="6"/>
        <v>1</v>
      </c>
      <c r="X26" s="214" t="b">
        <f t="shared" si="7"/>
        <v>0</v>
      </c>
      <c r="Y26" s="214" t="b">
        <f t="shared" si="8"/>
        <v>1</v>
      </c>
      <c r="Z26" s="62">
        <f t="shared" si="9"/>
      </c>
      <c r="AA26" s="215" t="b">
        <f t="shared" si="10"/>
        <v>0</v>
      </c>
      <c r="AB26" s="205">
        <f t="shared" si="11"/>
      </c>
      <c r="AC26" s="215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306"/>
      <c r="B27" s="53" t="s">
        <v>58</v>
      </c>
      <c r="C27" s="115"/>
      <c r="D27" s="115"/>
      <c r="E27" s="115"/>
      <c r="F27" s="116"/>
      <c r="G27" s="238"/>
      <c r="H27" s="239"/>
      <c r="I27" s="240"/>
      <c r="J27" s="4">
        <v>2</v>
      </c>
      <c r="K27" s="44">
        <v>6</v>
      </c>
      <c r="L27" s="241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4"/>
      <c r="V27" s="214"/>
      <c r="W27" s="214" t="b">
        <f t="shared" si="6"/>
        <v>1</v>
      </c>
      <c r="X27" s="214" t="b">
        <f t="shared" si="7"/>
        <v>0</v>
      </c>
      <c r="Y27" s="214" t="b">
        <f t="shared" si="8"/>
        <v>1</v>
      </c>
      <c r="Z27" s="62">
        <f t="shared" si="9"/>
      </c>
      <c r="AA27" s="215" t="b">
        <f t="shared" si="10"/>
        <v>0</v>
      </c>
      <c r="AB27" s="205">
        <f t="shared" si="11"/>
      </c>
      <c r="AC27" s="215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306"/>
      <c r="B28" s="53" t="s">
        <v>81</v>
      </c>
      <c r="C28" s="115"/>
      <c r="D28" s="115"/>
      <c r="E28" s="115"/>
      <c r="F28" s="116"/>
      <c r="G28" s="238"/>
      <c r="H28" s="239"/>
      <c r="I28" s="240"/>
      <c r="J28" s="4">
        <v>2</v>
      </c>
      <c r="K28" s="44">
        <v>6</v>
      </c>
      <c r="L28" s="241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4"/>
      <c r="V28" s="214"/>
      <c r="W28" s="214" t="b">
        <f t="shared" si="6"/>
        <v>1</v>
      </c>
      <c r="X28" s="214" t="b">
        <f t="shared" si="7"/>
        <v>0</v>
      </c>
      <c r="Y28" s="214" t="b">
        <f t="shared" si="8"/>
        <v>1</v>
      </c>
      <c r="Z28" s="62">
        <f t="shared" si="9"/>
      </c>
      <c r="AA28" s="215" t="b">
        <f t="shared" si="10"/>
        <v>0</v>
      </c>
      <c r="AB28" s="205">
        <f t="shared" si="11"/>
      </c>
      <c r="AC28" s="215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306"/>
      <c r="B29" s="53" t="s">
        <v>97</v>
      </c>
      <c r="C29" s="115"/>
      <c r="D29" s="115"/>
      <c r="E29" s="115"/>
      <c r="F29" s="116"/>
      <c r="G29" s="238"/>
      <c r="H29" s="239"/>
      <c r="I29" s="240"/>
      <c r="J29" s="4">
        <v>2</v>
      </c>
      <c r="K29" s="44">
        <v>6</v>
      </c>
      <c r="L29" s="241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4"/>
      <c r="V29" s="214"/>
      <c r="W29" s="214" t="b">
        <f t="shared" si="6"/>
        <v>1</v>
      </c>
      <c r="X29" s="214" t="b">
        <f t="shared" si="7"/>
        <v>0</v>
      </c>
      <c r="Y29" s="214" t="b">
        <f t="shared" si="8"/>
        <v>1</v>
      </c>
      <c r="Z29" s="62">
        <f t="shared" si="9"/>
      </c>
      <c r="AA29" s="215" t="b">
        <f t="shared" si="10"/>
        <v>0</v>
      </c>
      <c r="AB29" s="205">
        <f t="shared" si="11"/>
      </c>
      <c r="AC29" s="215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307"/>
      <c r="B30" s="53" t="s">
        <v>49</v>
      </c>
      <c r="C30" s="115"/>
      <c r="D30" s="115"/>
      <c r="E30" s="115"/>
      <c r="F30" s="116"/>
      <c r="G30" s="238"/>
      <c r="H30" s="239"/>
      <c r="I30" s="240"/>
      <c r="J30" s="4">
        <v>2</v>
      </c>
      <c r="K30" s="44">
        <v>6</v>
      </c>
      <c r="L30" s="241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4"/>
      <c r="V30" s="214"/>
      <c r="W30" s="214" t="b">
        <f t="shared" si="6"/>
        <v>1</v>
      </c>
      <c r="X30" s="214" t="b">
        <f t="shared" si="7"/>
        <v>0</v>
      </c>
      <c r="Y30" s="214" t="b">
        <f t="shared" si="8"/>
        <v>1</v>
      </c>
      <c r="Z30" s="62">
        <f t="shared" si="9"/>
      </c>
      <c r="AA30" s="215" t="b">
        <f t="shared" si="10"/>
        <v>0</v>
      </c>
      <c r="AB30" s="205">
        <f t="shared" si="11"/>
      </c>
      <c r="AC30" s="215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307"/>
      <c r="B31" s="53" t="s">
        <v>70</v>
      </c>
      <c r="C31" s="115"/>
      <c r="D31" s="115"/>
      <c r="E31" s="115"/>
      <c r="F31" s="116"/>
      <c r="G31" s="238"/>
      <c r="H31" s="239"/>
      <c r="I31" s="240"/>
      <c r="J31" s="4">
        <v>2</v>
      </c>
      <c r="K31" s="44">
        <v>12</v>
      </c>
      <c r="L31" s="241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4"/>
      <c r="V31" s="214"/>
      <c r="W31" s="214" t="b">
        <f t="shared" si="6"/>
        <v>1</v>
      </c>
      <c r="X31" s="214" t="b">
        <f t="shared" si="7"/>
        <v>0</v>
      </c>
      <c r="Y31" s="214" t="b">
        <f t="shared" si="8"/>
        <v>1</v>
      </c>
      <c r="Z31" s="62">
        <f t="shared" si="9"/>
      </c>
      <c r="AA31" s="215" t="b">
        <f t="shared" si="10"/>
        <v>0</v>
      </c>
      <c r="AB31" s="205">
        <f t="shared" si="11"/>
      </c>
      <c r="AC31" s="215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307"/>
      <c r="B32" s="53" t="s">
        <v>71</v>
      </c>
      <c r="C32" s="115"/>
      <c r="D32" s="115"/>
      <c r="E32" s="115"/>
      <c r="F32" s="116"/>
      <c r="G32" s="238"/>
      <c r="H32" s="239"/>
      <c r="I32" s="240"/>
      <c r="J32" s="4">
        <v>2</v>
      </c>
      <c r="K32" s="44">
        <v>6</v>
      </c>
      <c r="L32" s="241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4"/>
      <c r="V32" s="214"/>
      <c r="W32" s="214" t="b">
        <f t="shared" si="6"/>
        <v>1</v>
      </c>
      <c r="X32" s="214" t="b">
        <f t="shared" si="7"/>
        <v>0</v>
      </c>
      <c r="Y32" s="214" t="b">
        <f t="shared" si="8"/>
        <v>1</v>
      </c>
      <c r="Z32" s="62">
        <f t="shared" si="9"/>
      </c>
      <c r="AA32" s="215" t="b">
        <f t="shared" si="10"/>
        <v>0</v>
      </c>
      <c r="AB32" s="205">
        <f t="shared" si="11"/>
      </c>
      <c r="AC32" s="215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307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4"/>
      <c r="V33" s="214"/>
      <c r="W33" s="214"/>
      <c r="X33" s="214"/>
      <c r="Y33" s="214" t="str">
        <f>IF(AND(L33&lt;4,L33&gt;0),"","?")</f>
        <v>?</v>
      </c>
      <c r="Z33" s="62">
        <f>IF(R33="ANTICIPO",1,"")</f>
      </c>
      <c r="AA33" s="215" t="b">
        <f>AND(J33=1,Y33&lt;&gt;"?",L33&lt;M33)</f>
        <v>0</v>
      </c>
      <c r="AB33" s="205">
        <f>IF(AA33,1,"")</f>
      </c>
      <c r="AC33" s="216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307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4"/>
      <c r="V34" s="214"/>
      <c r="W34" s="214"/>
      <c r="X34" s="214"/>
      <c r="Y34" s="214" t="str">
        <f>IF(AND(L34&lt;4,L34&gt;0),"","?")</f>
        <v>?</v>
      </c>
      <c r="Z34" s="62">
        <f>IF(R34="ANTICIPO",1,"")</f>
      </c>
      <c r="AA34" s="215" t="b">
        <f>AND(J34=1,Y34&lt;&gt;"?",L34&lt;M34)</f>
        <v>0</v>
      </c>
      <c r="AB34" s="205">
        <f>IF(AA34,1,"")</f>
      </c>
      <c r="AC34" s="216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307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4"/>
      <c r="V35" s="214"/>
      <c r="W35" s="214"/>
      <c r="X35" s="214"/>
      <c r="Y35" s="214" t="str">
        <f>IF(AND(L35&lt;4,L35&gt;0),"","?")</f>
        <v>?</v>
      </c>
      <c r="Z35" s="62">
        <f>IF(R35="ANTICIPO",1,"")</f>
      </c>
      <c r="AA35" s="215" t="b">
        <f>AND(J35=1,Y35&lt;&gt;"?",L35&lt;M35)</f>
        <v>0</v>
      </c>
      <c r="AB35" s="205">
        <f>IF(AA35,1,"")</f>
      </c>
      <c r="AC35" s="216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307"/>
      <c r="B36" s="53" t="s">
        <v>2</v>
      </c>
      <c r="C36" s="115"/>
      <c r="D36" s="115"/>
      <c r="E36" s="115"/>
      <c r="F36" s="116"/>
      <c r="G36" s="238"/>
      <c r="H36" s="239"/>
      <c r="I36" s="240"/>
      <c r="J36" s="4">
        <v>2</v>
      </c>
      <c r="K36" s="44">
        <v>3</v>
      </c>
      <c r="L36" s="241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4"/>
      <c r="V36" s="214"/>
      <c r="W36" s="214" t="b">
        <f>IF(AND(J36=2,L36&lt;$L$6),TRUE,FALSE)</f>
        <v>1</v>
      </c>
      <c r="X36" s="214" t="b">
        <f>IF(AND(J36=1,L36&gt;$L$6-$T$6+1),TRUE,FALSE)</f>
        <v>0</v>
      </c>
      <c r="Y36" s="214" t="b">
        <f>IF(AND(L36&lt;4,L36&gt;0),FALSE,TRUE)</f>
        <v>1</v>
      </c>
      <c r="Z36" s="62"/>
      <c r="AA36" s="215" t="b">
        <f>AND(J36=1,Y36=FALSE,L36&lt;$L$6,L36&lt;M36)</f>
        <v>0</v>
      </c>
      <c r="AB36" s="205">
        <f>IF(AA36,1,"")</f>
      </c>
      <c r="AC36" s="215"/>
      <c r="AD36" s="165"/>
      <c r="AE36" s="118">
        <f>IF(AND(J36=1,Y36=FALSE,L36=$L$6,$T$6=1),K36,"")</f>
      </c>
    </row>
    <row r="37" spans="1:31" ht="24" customHeight="1">
      <c r="A37" s="307"/>
      <c r="B37" s="53" t="s">
        <v>23</v>
      </c>
      <c r="C37" s="115"/>
      <c r="D37" s="115"/>
      <c r="E37" s="115"/>
      <c r="F37" s="116"/>
      <c r="G37" s="238"/>
      <c r="H37" s="239"/>
      <c r="I37" s="240"/>
      <c r="J37" s="4">
        <v>2</v>
      </c>
      <c r="K37" s="44">
        <v>3</v>
      </c>
      <c r="L37" s="241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4"/>
      <c r="V37" s="214"/>
      <c r="W37" s="214" t="b">
        <f>IF(AND(J37=2,L37&lt;$L$6),TRUE,FALSE)</f>
        <v>1</v>
      </c>
      <c r="X37" s="214" t="b">
        <f>IF(AND(J37=1,L37&gt;$L$6-$T$6+1),TRUE,FALSE)</f>
        <v>0</v>
      </c>
      <c r="Y37" s="214" t="b">
        <f>IF(AND(L37&lt;4,L37&gt;0),FALSE,TRUE)</f>
        <v>1</v>
      </c>
      <c r="Z37" s="62"/>
      <c r="AA37" s="215" t="b">
        <f>AND(J37=1,Y37=FALSE,L37&lt;$L$6,L37&lt;M37)</f>
        <v>0</v>
      </c>
      <c r="AB37" s="205">
        <f>IF(AA37,1,"")</f>
      </c>
      <c r="AC37" s="215"/>
      <c r="AD37" s="165"/>
      <c r="AE37" s="118">
        <f>IF(AND(J37=1,Y37=FALSE,L37=$L$6,$T$6=1),K37,"")</f>
      </c>
    </row>
    <row r="38" spans="1:31" ht="19.5" customHeight="1" thickBot="1">
      <c r="A38" s="308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4"/>
      <c r="V38" s="214"/>
      <c r="W38" s="214"/>
      <c r="X38" s="214"/>
      <c r="Y38" s="214"/>
      <c r="Z38" s="62"/>
      <c r="AA38" s="215"/>
      <c r="AB38" s="205"/>
      <c r="AC38" s="216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1"/>
      <c r="V39" s="221"/>
      <c r="W39" s="221"/>
      <c r="X39" s="221"/>
      <c r="Y39" s="120"/>
      <c r="AB39" s="206"/>
      <c r="AD39" s="113"/>
    </row>
    <row r="40" spans="1:31" ht="15" customHeight="1">
      <c r="A40" s="250" t="s">
        <v>95</v>
      </c>
      <c r="B40" s="58"/>
      <c r="I40" s="251" t="s">
        <v>1</v>
      </c>
      <c r="J40" s="252"/>
      <c r="K40" s="18">
        <f>SUM(K14:K38)</f>
        <v>168</v>
      </c>
      <c r="L40" s="118"/>
      <c r="M40" s="253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4" t="str">
        <f>IF(OR(W14:Y32,W36:Y37),"ANNI ?","")</f>
        <v>ANNI ?</v>
      </c>
      <c r="S40" s="164"/>
      <c r="T40" s="62"/>
      <c r="U40" s="214"/>
      <c r="V40" s="214"/>
      <c r="W40" s="214"/>
      <c r="X40" s="214"/>
      <c r="Y40" s="120"/>
      <c r="Z40" s="158"/>
      <c r="AA40" s="39"/>
      <c r="AB40" s="205"/>
      <c r="AC40" s="39"/>
      <c r="AD40" s="255">
        <f>IF(OR(AC14:AC32),"Ant. N.C.","")</f>
      </c>
      <c r="AE40" s="256">
        <f>SUM(AE14:AE37)</f>
        <v>0</v>
      </c>
    </row>
    <row r="41" spans="2:30" ht="9.75" customHeight="1"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1"/>
      <c r="V41" s="221"/>
      <c r="W41" s="221"/>
      <c r="X41" s="221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2"/>
      <c r="V42" s="222"/>
      <c r="W42" s="222"/>
      <c r="X42" s="222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50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2"/>
      <c r="V43" s="222"/>
      <c r="W43" s="222"/>
      <c r="X43" s="222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4</v>
      </c>
      <c r="I44" s="140" t="s">
        <v>55</v>
      </c>
      <c r="J44" s="183"/>
      <c r="K44" s="48" t="s">
        <v>1</v>
      </c>
      <c r="L44" s="142" t="s">
        <v>9</v>
      </c>
      <c r="M44" s="49" t="s">
        <v>26</v>
      </c>
      <c r="N44" s="188"/>
      <c r="O44" s="29"/>
      <c r="P44" s="29"/>
      <c r="Q44" s="29"/>
      <c r="R44" s="133"/>
      <c r="S44" s="134"/>
      <c r="T44" s="40" t="s">
        <v>16</v>
      </c>
      <c r="U44" s="220"/>
      <c r="V44" s="220"/>
      <c r="W44" s="220"/>
      <c r="X44" s="220"/>
      <c r="Y44" s="75"/>
      <c r="Z44" s="111" t="s">
        <v>18</v>
      </c>
      <c r="AA44" s="100"/>
      <c r="AB44" s="112" t="s">
        <v>34</v>
      </c>
      <c r="AC44" s="99"/>
      <c r="AD44" s="113" t="s">
        <v>36</v>
      </c>
      <c r="AE44" s="114" t="s">
        <v>22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1"/>
      <c r="V45" s="221"/>
      <c r="W45" s="221"/>
      <c r="X45" s="221"/>
      <c r="Y45" s="120"/>
      <c r="AB45" s="206"/>
      <c r="AD45" s="113"/>
    </row>
    <row r="46" spans="1:31" ht="24" customHeight="1">
      <c r="A46" s="309" t="s">
        <v>25</v>
      </c>
      <c r="B46" s="61" t="s">
        <v>59</v>
      </c>
      <c r="C46" s="116"/>
      <c r="D46" s="116"/>
      <c r="E46" s="117"/>
      <c r="F46" s="116"/>
      <c r="G46" s="242">
        <v>6</v>
      </c>
      <c r="H46" s="243"/>
      <c r="I46" s="240"/>
      <c r="J46" s="3" t="b">
        <v>0</v>
      </c>
      <c r="K46" s="44">
        <f>IF(J46=TRUE,G46,"")</f>
      </c>
      <c r="L46" s="244"/>
      <c r="M46" s="64">
        <v>3</v>
      </c>
      <c r="N46" s="51" t="b">
        <v>0</v>
      </c>
      <c r="O46" s="22">
        <f>IF(L46=1,IF(K46="",0,K46),0)</f>
        <v>0</v>
      </c>
      <c r="P46" s="23">
        <f>IF(L46=2,IF(K46="",0,K46),0)</f>
        <v>0</v>
      </c>
      <c r="Q46" s="24">
        <f>IF(L46=3,IF(K46="",0,K46),0)</f>
        <v>0</v>
      </c>
      <c r="R46" s="201">
        <f aca="true" t="shared" si="14" ref="R46:R62">IF(V46,"SCEGLIERE!",IF(OR(Y46,X46,W46),"ANNO ?",IF(T46&lt;&gt;"","ANTICIPO","")))</f>
      </c>
      <c r="S46" s="164"/>
      <c r="T46" s="62">
        <f aca="true" t="shared" si="15" ref="T46:T62">IF(AND(W46=FALSE,Y46=FALSE,M46-L46=1,J46,N46=FALSE),K46,"")</f>
      </c>
      <c r="U46" s="214"/>
      <c r="V46" s="214" t="b">
        <f>IF(AND(N46,J46=FALSE),TRUE,FALSE)</f>
        <v>0</v>
      </c>
      <c r="W46" s="214" t="b">
        <f>IF(AND(J46,N46=FALSE,L46&lt;$L$6),TRUE,FALSE)</f>
        <v>0</v>
      </c>
      <c r="X46" s="214" t="b">
        <f>IF(AND(N46,L46&gt;$L$6-$T$6+1),TRUE,FALSE)</f>
        <v>0</v>
      </c>
      <c r="Y46" s="214" t="b">
        <f>IF(OR(AND(J46=FALSE,N46=FALSE),AND(L46&lt;4,L46&gt;0)),FALSE,TRUE)</f>
        <v>0</v>
      </c>
      <c r="Z46" s="62">
        <f>IF(R46="ANTICIPO",1,"")</f>
      </c>
      <c r="AA46" s="215" t="b">
        <f>AND(N46,Y46=FALSE,L46&lt;$L$6,L46&lt;M46)</f>
        <v>0</v>
      </c>
      <c r="AB46" s="205">
        <f>IF(AA46,1,"")</f>
      </c>
      <c r="AC46" s="215" t="b">
        <f aca="true" t="shared" si="16" ref="AC46:AC62">AND(J46,Y46=FALSE,L46&lt;M46-1)</f>
        <v>0</v>
      </c>
      <c r="AD46" s="165">
        <f>IF(AC46,"NON CONSENTITO","")</f>
      </c>
      <c r="AE46" s="118">
        <f>IF(AND(N46,Y46=FALSE,L46=$L$6,$T$6=1),K46,"")</f>
      </c>
    </row>
    <row r="47" spans="1:31" ht="24" customHeight="1">
      <c r="A47" s="310"/>
      <c r="B47" s="61" t="s">
        <v>60</v>
      </c>
      <c r="C47" s="116"/>
      <c r="D47" s="116"/>
      <c r="E47" s="117"/>
      <c r="F47" s="116"/>
      <c r="G47" s="242">
        <v>9</v>
      </c>
      <c r="H47" s="243"/>
      <c r="I47" s="240"/>
      <c r="J47" s="3" t="b">
        <v>0</v>
      </c>
      <c r="K47" s="44">
        <f aca="true" t="shared" si="17" ref="K47:K65">IF(J47=TRUE,G47,"")</f>
      </c>
      <c r="L47" s="244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 t="shared" si="14"/>
      </c>
      <c r="S47" s="164"/>
      <c r="T47" s="62">
        <f t="shared" si="15"/>
      </c>
      <c r="U47" s="214"/>
      <c r="V47" s="214" t="b">
        <f aca="true" t="shared" si="18" ref="V47:V68">IF(AND(N47,J47=FALSE),TRUE,FALSE)</f>
        <v>0</v>
      </c>
      <c r="W47" s="214" t="b">
        <f aca="true" t="shared" si="19" ref="W47:W68">IF(AND(J47,N47=FALSE,L47&lt;$L$6),TRUE,FALSE)</f>
        <v>0</v>
      </c>
      <c r="X47" s="214" t="b">
        <f aca="true" t="shared" si="20" ref="X47:X68">IF(AND(N47,L47&gt;$L$6-$T$6+1),TRUE,FALSE)</f>
        <v>0</v>
      </c>
      <c r="Y47" s="214" t="b">
        <f aca="true" t="shared" si="21" ref="Y47:Y60">IF(OR(AND(J47=FALSE,N47=FALSE),AND(L47&lt;4,L47&gt;0)),FALSE,TRUE)</f>
        <v>0</v>
      </c>
      <c r="Z47" s="62">
        <f aca="true" t="shared" si="22" ref="Z47:Z60">IF(R47="ANTICIPO",1,"")</f>
      </c>
      <c r="AA47" s="215" t="b">
        <f aca="true" t="shared" si="23" ref="AA47:AA68">AND(N47,Y47=FALSE,L47&lt;$L$6,L47&lt;M47)</f>
        <v>0</v>
      </c>
      <c r="AB47" s="205">
        <f aca="true" t="shared" si="24" ref="AB47:AB60">IF(AA47,1,"")</f>
      </c>
      <c r="AC47" s="215" t="b">
        <f t="shared" si="16"/>
        <v>0</v>
      </c>
      <c r="AD47" s="165">
        <f aca="true" t="shared" si="25" ref="AD47:AD60">IF(AC47,"NON CONSENTITO","")</f>
      </c>
      <c r="AE47" s="118">
        <f aca="true" t="shared" si="26" ref="AE47:AE68">IF(AND(N47,Y47=FALSE,L47=$L$6,$T$6=1),K47,"")</f>
      </c>
    </row>
    <row r="48" spans="1:31" ht="24" customHeight="1">
      <c r="A48" s="310"/>
      <c r="B48" s="61" t="s">
        <v>61</v>
      </c>
      <c r="C48" s="116"/>
      <c r="D48" s="116"/>
      <c r="E48" s="117"/>
      <c r="F48" s="116"/>
      <c r="G48" s="242">
        <v>6</v>
      </c>
      <c r="H48" s="243"/>
      <c r="I48" s="240"/>
      <c r="J48" s="3" t="b">
        <v>0</v>
      </c>
      <c r="K48" s="44">
        <f t="shared" si="17"/>
      </c>
      <c r="L48" s="244"/>
      <c r="M48" s="64">
        <v>3</v>
      </c>
      <c r="N48" s="51" t="b">
        <v>0</v>
      </c>
      <c r="O48" s="22">
        <f aca="true" t="shared" si="27" ref="O48:O62">IF(L48=1,IF(K48="",0,K48),0)</f>
        <v>0</v>
      </c>
      <c r="P48" s="23">
        <f aca="true" t="shared" si="28" ref="P48:P62">IF(L48=2,IF(K48="",0,K48),0)</f>
        <v>0</v>
      </c>
      <c r="Q48" s="24">
        <f aca="true" t="shared" si="29" ref="Q48:Q62">IF(L48=3,IF(K48="",0,K48),0)</f>
        <v>0</v>
      </c>
      <c r="R48" s="201">
        <f>IF(AND(J48=TRUE,$J$47=TRUE),"ALTERNATIVA?",IF(V48,"SCEGLIERE!",IF(OR(Y48,X48,W48),"ANNO ?",IF(T48&lt;&gt;"","ANTICIPO",""))))</f>
      </c>
      <c r="S48" s="164"/>
      <c r="T48" s="62">
        <f t="shared" si="15"/>
      </c>
      <c r="U48" s="214"/>
      <c r="V48" s="214" t="b">
        <f t="shared" si="18"/>
        <v>0</v>
      </c>
      <c r="W48" s="214" t="b">
        <f t="shared" si="19"/>
        <v>0</v>
      </c>
      <c r="X48" s="214" t="b">
        <f t="shared" si="20"/>
        <v>0</v>
      </c>
      <c r="Y48" s="214" t="b">
        <f>IF(OR(AND(J48=FALSE,N48=FALSE),AND(L48&lt;4,L48&gt;0,NOT(AND(J48=TRUE,$J$47=TRUE)))),FALSE,TRUE)</f>
        <v>0</v>
      </c>
      <c r="Z48" s="62">
        <f t="shared" si="22"/>
      </c>
      <c r="AA48" s="215" t="b">
        <f t="shared" si="23"/>
        <v>0</v>
      </c>
      <c r="AB48" s="205">
        <f t="shared" si="24"/>
      </c>
      <c r="AC48" s="215" t="b">
        <f t="shared" si="16"/>
        <v>0</v>
      </c>
      <c r="AD48" s="165">
        <f t="shared" si="25"/>
      </c>
      <c r="AE48" s="118">
        <f t="shared" si="26"/>
      </c>
    </row>
    <row r="49" spans="1:31" ht="24" customHeight="1">
      <c r="A49" s="311"/>
      <c r="B49" s="61" t="s">
        <v>63</v>
      </c>
      <c r="C49" s="143"/>
      <c r="D49" s="143"/>
      <c r="E49" s="117"/>
      <c r="F49" s="116"/>
      <c r="G49" s="242">
        <v>6</v>
      </c>
      <c r="H49" s="243"/>
      <c r="I49" s="240"/>
      <c r="J49" s="3" t="b">
        <v>0</v>
      </c>
      <c r="K49" s="44">
        <f t="shared" si="17"/>
      </c>
      <c r="L49" s="244"/>
      <c r="M49" s="64">
        <v>3</v>
      </c>
      <c r="N49" s="51" t="b">
        <v>0</v>
      </c>
      <c r="O49" s="22">
        <f t="shared" si="27"/>
        <v>0</v>
      </c>
      <c r="P49" s="23">
        <f t="shared" si="28"/>
        <v>0</v>
      </c>
      <c r="Q49" s="24">
        <f t="shared" si="29"/>
        <v>0</v>
      </c>
      <c r="R49" s="201">
        <f t="shared" si="14"/>
      </c>
      <c r="S49" s="164"/>
      <c r="T49" s="62">
        <f t="shared" si="15"/>
      </c>
      <c r="U49" s="214"/>
      <c r="V49" s="214" t="b">
        <f t="shared" si="18"/>
        <v>0</v>
      </c>
      <c r="W49" s="214" t="b">
        <f t="shared" si="19"/>
        <v>0</v>
      </c>
      <c r="X49" s="214" t="b">
        <f t="shared" si="20"/>
        <v>0</v>
      </c>
      <c r="Y49" s="214" t="b">
        <f t="shared" si="21"/>
        <v>0</v>
      </c>
      <c r="Z49" s="62">
        <f t="shared" si="22"/>
      </c>
      <c r="AA49" s="215" t="b">
        <f t="shared" si="23"/>
        <v>0</v>
      </c>
      <c r="AB49" s="205">
        <f t="shared" si="24"/>
      </c>
      <c r="AC49" s="215" t="b">
        <f t="shared" si="16"/>
        <v>0</v>
      </c>
      <c r="AD49" s="165">
        <f t="shared" si="25"/>
      </c>
      <c r="AE49" s="118">
        <f t="shared" si="26"/>
      </c>
    </row>
    <row r="50" spans="1:31" ht="24" customHeight="1">
      <c r="A50" s="312"/>
      <c r="B50" s="61" t="s">
        <v>51</v>
      </c>
      <c r="C50" s="116"/>
      <c r="D50" s="116"/>
      <c r="E50" s="117"/>
      <c r="F50" s="116"/>
      <c r="G50" s="242">
        <v>6</v>
      </c>
      <c r="H50" s="243"/>
      <c r="I50" s="240"/>
      <c r="J50" s="3" t="b">
        <v>0</v>
      </c>
      <c r="K50" s="44">
        <f t="shared" si="17"/>
      </c>
      <c r="L50" s="244"/>
      <c r="M50" s="64">
        <v>3</v>
      </c>
      <c r="N50" s="51" t="b">
        <v>0</v>
      </c>
      <c r="O50" s="22">
        <f t="shared" si="27"/>
        <v>0</v>
      </c>
      <c r="P50" s="23">
        <f t="shared" si="28"/>
        <v>0</v>
      </c>
      <c r="Q50" s="24">
        <f t="shared" si="29"/>
        <v>0</v>
      </c>
      <c r="R50" s="201">
        <f t="shared" si="14"/>
      </c>
      <c r="S50" s="164"/>
      <c r="T50" s="62">
        <f t="shared" si="15"/>
      </c>
      <c r="U50" s="214"/>
      <c r="V50" s="214" t="b">
        <f t="shared" si="18"/>
        <v>0</v>
      </c>
      <c r="W50" s="214" t="b">
        <f t="shared" si="19"/>
        <v>0</v>
      </c>
      <c r="X50" s="214" t="b">
        <f t="shared" si="20"/>
        <v>0</v>
      </c>
      <c r="Y50" s="214" t="b">
        <f t="shared" si="21"/>
        <v>0</v>
      </c>
      <c r="Z50" s="62">
        <f t="shared" si="22"/>
      </c>
      <c r="AA50" s="215" t="b">
        <f t="shared" si="23"/>
        <v>0</v>
      </c>
      <c r="AB50" s="205">
        <f t="shared" si="24"/>
      </c>
      <c r="AC50" s="215" t="b">
        <f t="shared" si="16"/>
        <v>0</v>
      </c>
      <c r="AD50" s="165">
        <f t="shared" si="25"/>
      </c>
      <c r="AE50" s="118">
        <f t="shared" si="26"/>
      </c>
    </row>
    <row r="51" spans="1:31" ht="24" customHeight="1">
      <c r="A51" s="312"/>
      <c r="B51" s="61" t="s">
        <v>99</v>
      </c>
      <c r="C51" s="116"/>
      <c r="D51" s="116"/>
      <c r="E51" s="117"/>
      <c r="F51" s="116"/>
      <c r="G51" s="242">
        <v>6</v>
      </c>
      <c r="H51" s="243"/>
      <c r="I51" s="240"/>
      <c r="J51" s="3" t="b">
        <v>0</v>
      </c>
      <c r="K51" s="44">
        <f>IF(J51=TRUE,G51,"")</f>
      </c>
      <c r="L51" s="244"/>
      <c r="M51" s="64">
        <v>3</v>
      </c>
      <c r="N51" s="51" t="b">
        <v>0</v>
      </c>
      <c r="O51" s="22">
        <f>IF(L51=1,IF(K51="",0,K51),0)</f>
        <v>0</v>
      </c>
      <c r="P51" s="23">
        <f>IF(L51=2,IF(K51="",0,K51),0)</f>
        <v>0</v>
      </c>
      <c r="Q51" s="24">
        <f>IF(L51=3,IF(K51="",0,K51),0)</f>
        <v>0</v>
      </c>
      <c r="R51" s="201">
        <f>IF(AND(J51=TRUE,$J$59=FALSE),"PROPEDEUTICITÀ?",IF(V51,"SCEGLIERE!",IF(OR(Y51,X51,W51),"ANNO ?",IF(T51&lt;&gt;"","ANTICIPO",""))))</f>
      </c>
      <c r="S51" s="164"/>
      <c r="T51" s="62">
        <f>IF(AND(W51=FALSE,Y51=FALSE,M51-L51=1,J51,N51=FALSE),K51,"")</f>
      </c>
      <c r="U51" s="214"/>
      <c r="V51" s="214" t="b">
        <f>IF(AND(N51,J51=FALSE),TRUE,FALSE)</f>
        <v>0</v>
      </c>
      <c r="W51" s="214" t="b">
        <f>IF(AND(J51,N51=FALSE,L51&lt;$L$6),TRUE,FALSE)</f>
        <v>0</v>
      </c>
      <c r="X51" s="214" t="b">
        <f t="shared" si="20"/>
        <v>0</v>
      </c>
      <c r="Y51" s="214" t="b">
        <f>IF(OR(AND(J51=FALSE,N51=FALSE),AND(L51&lt;4,L51&gt;0)),FALSE,TRUE)</f>
        <v>0</v>
      </c>
      <c r="Z51" s="62">
        <f>IF(R51="ANTICIPO",1,"")</f>
      </c>
      <c r="AA51" s="215" t="b">
        <f t="shared" si="23"/>
        <v>0</v>
      </c>
      <c r="AB51" s="205">
        <f t="shared" si="24"/>
      </c>
      <c r="AC51" s="215" t="b">
        <f>AND(J51,Y51=FALSE,L51&lt;M51-1)</f>
        <v>0</v>
      </c>
      <c r="AD51" s="165">
        <f t="shared" si="25"/>
      </c>
      <c r="AE51" s="118">
        <f t="shared" si="26"/>
      </c>
    </row>
    <row r="52" spans="1:31" ht="24" customHeight="1">
      <c r="A52" s="312"/>
      <c r="B52" s="61" t="s">
        <v>64</v>
      </c>
      <c r="C52" s="116"/>
      <c r="D52" s="116"/>
      <c r="E52" s="117"/>
      <c r="F52" s="116"/>
      <c r="G52" s="242">
        <v>6</v>
      </c>
      <c r="H52" s="243"/>
      <c r="I52" s="240"/>
      <c r="J52" s="3" t="b">
        <v>0</v>
      </c>
      <c r="K52" s="44">
        <f t="shared" si="17"/>
      </c>
      <c r="L52" s="244"/>
      <c r="M52" s="64">
        <v>3</v>
      </c>
      <c r="N52" s="51" t="b">
        <v>0</v>
      </c>
      <c r="O52" s="22">
        <f t="shared" si="27"/>
        <v>0</v>
      </c>
      <c r="P52" s="23">
        <f t="shared" si="28"/>
        <v>0</v>
      </c>
      <c r="Q52" s="24">
        <f t="shared" si="29"/>
        <v>0</v>
      </c>
      <c r="R52" s="201">
        <f t="shared" si="14"/>
      </c>
      <c r="S52" s="164"/>
      <c r="T52" s="62">
        <f t="shared" si="15"/>
      </c>
      <c r="U52" s="214"/>
      <c r="V52" s="214" t="b">
        <f t="shared" si="18"/>
        <v>0</v>
      </c>
      <c r="W52" s="214" t="b">
        <f t="shared" si="19"/>
        <v>0</v>
      </c>
      <c r="X52" s="214" t="b">
        <f t="shared" si="20"/>
        <v>0</v>
      </c>
      <c r="Y52" s="214" t="b">
        <f t="shared" si="21"/>
        <v>0</v>
      </c>
      <c r="Z52" s="62">
        <f t="shared" si="22"/>
      </c>
      <c r="AA52" s="215" t="b">
        <f t="shared" si="23"/>
        <v>0</v>
      </c>
      <c r="AB52" s="205">
        <f t="shared" si="24"/>
      </c>
      <c r="AC52" s="215" t="b">
        <f t="shared" si="16"/>
        <v>0</v>
      </c>
      <c r="AD52" s="165">
        <f t="shared" si="25"/>
      </c>
      <c r="AE52" s="118">
        <f t="shared" si="26"/>
      </c>
    </row>
    <row r="53" spans="1:31" ht="24" customHeight="1">
      <c r="A53" s="312"/>
      <c r="B53" s="61" t="s">
        <v>73</v>
      </c>
      <c r="C53" s="115"/>
      <c r="D53" s="143"/>
      <c r="E53" s="117"/>
      <c r="F53" s="116"/>
      <c r="G53" s="242">
        <v>6</v>
      </c>
      <c r="H53" s="243"/>
      <c r="I53" s="240"/>
      <c r="J53" s="3" t="b">
        <v>0</v>
      </c>
      <c r="K53" s="44">
        <f t="shared" si="17"/>
      </c>
      <c r="L53" s="244"/>
      <c r="M53" s="64">
        <v>3</v>
      </c>
      <c r="N53" s="51" t="b">
        <v>0</v>
      </c>
      <c r="O53" s="22">
        <f t="shared" si="27"/>
        <v>0</v>
      </c>
      <c r="P53" s="23">
        <f t="shared" si="28"/>
        <v>0</v>
      </c>
      <c r="Q53" s="24">
        <f t="shared" si="29"/>
        <v>0</v>
      </c>
      <c r="R53" s="201">
        <f t="shared" si="14"/>
      </c>
      <c r="S53" s="164"/>
      <c r="T53" s="62">
        <f t="shared" si="15"/>
      </c>
      <c r="U53" s="214"/>
      <c r="V53" s="214" t="b">
        <f t="shared" si="18"/>
        <v>0</v>
      </c>
      <c r="W53" s="214" t="b">
        <f t="shared" si="19"/>
        <v>0</v>
      </c>
      <c r="X53" s="214" t="b">
        <f t="shared" si="20"/>
        <v>0</v>
      </c>
      <c r="Y53" s="214" t="b">
        <f t="shared" si="21"/>
        <v>0</v>
      </c>
      <c r="Z53" s="62">
        <f t="shared" si="22"/>
      </c>
      <c r="AA53" s="215" t="b">
        <f t="shared" si="23"/>
        <v>0</v>
      </c>
      <c r="AB53" s="205">
        <f t="shared" si="24"/>
      </c>
      <c r="AC53" s="215" t="b">
        <f t="shared" si="16"/>
        <v>0</v>
      </c>
      <c r="AD53" s="165">
        <f t="shared" si="25"/>
      </c>
      <c r="AE53" s="118">
        <f t="shared" si="26"/>
      </c>
    </row>
    <row r="54" spans="1:31" ht="24" customHeight="1">
      <c r="A54" s="312"/>
      <c r="B54" s="61" t="s">
        <v>72</v>
      </c>
      <c r="C54" s="115"/>
      <c r="D54" s="143"/>
      <c r="E54" s="117"/>
      <c r="F54" s="116"/>
      <c r="G54" s="242">
        <v>6</v>
      </c>
      <c r="H54" s="243"/>
      <c r="I54" s="240"/>
      <c r="J54" s="3" t="b">
        <v>0</v>
      </c>
      <c r="K54" s="44">
        <f t="shared" si="17"/>
      </c>
      <c r="L54" s="244"/>
      <c r="M54" s="64">
        <v>3</v>
      </c>
      <c r="N54" s="51" t="b">
        <v>0</v>
      </c>
      <c r="O54" s="22">
        <f t="shared" si="27"/>
        <v>0</v>
      </c>
      <c r="P54" s="23">
        <f t="shared" si="28"/>
        <v>0</v>
      </c>
      <c r="Q54" s="24">
        <f t="shared" si="29"/>
        <v>0</v>
      </c>
      <c r="R54" s="201">
        <f t="shared" si="14"/>
      </c>
      <c r="S54" s="164"/>
      <c r="T54" s="62">
        <f t="shared" si="15"/>
      </c>
      <c r="U54" s="214"/>
      <c r="V54" s="214" t="b">
        <f t="shared" si="18"/>
        <v>0</v>
      </c>
      <c r="W54" s="214" t="b">
        <f t="shared" si="19"/>
        <v>0</v>
      </c>
      <c r="X54" s="214" t="b">
        <f t="shared" si="20"/>
        <v>0</v>
      </c>
      <c r="Y54" s="214" t="b">
        <f t="shared" si="21"/>
        <v>0</v>
      </c>
      <c r="Z54" s="62">
        <f t="shared" si="22"/>
      </c>
      <c r="AA54" s="215" t="b">
        <f t="shared" si="23"/>
        <v>0</v>
      </c>
      <c r="AB54" s="205">
        <f t="shared" si="24"/>
      </c>
      <c r="AC54" s="215" t="b">
        <f t="shared" si="16"/>
        <v>0</v>
      </c>
      <c r="AD54" s="165">
        <f t="shared" si="25"/>
      </c>
      <c r="AE54" s="118">
        <f t="shared" si="26"/>
      </c>
    </row>
    <row r="55" spans="1:31" ht="24" customHeight="1">
      <c r="A55" s="312"/>
      <c r="B55" s="61" t="s">
        <v>65</v>
      </c>
      <c r="C55" s="115"/>
      <c r="D55" s="143"/>
      <c r="E55" s="117"/>
      <c r="F55" s="116"/>
      <c r="G55" s="242">
        <v>6</v>
      </c>
      <c r="H55" s="243"/>
      <c r="I55" s="240"/>
      <c r="J55" s="3" t="b">
        <v>0</v>
      </c>
      <c r="K55" s="44">
        <f t="shared" si="17"/>
      </c>
      <c r="L55" s="244"/>
      <c r="M55" s="64">
        <v>3</v>
      </c>
      <c r="N55" s="51" t="b">
        <v>0</v>
      </c>
      <c r="O55" s="22">
        <f t="shared" si="27"/>
        <v>0</v>
      </c>
      <c r="P55" s="23">
        <f t="shared" si="28"/>
        <v>0</v>
      </c>
      <c r="Q55" s="24">
        <f t="shared" si="29"/>
        <v>0</v>
      </c>
      <c r="R55" s="201">
        <f t="shared" si="14"/>
      </c>
      <c r="S55" s="164"/>
      <c r="T55" s="62">
        <f t="shared" si="15"/>
      </c>
      <c r="U55" s="214"/>
      <c r="V55" s="214" t="b">
        <f t="shared" si="18"/>
        <v>0</v>
      </c>
      <c r="W55" s="214" t="b">
        <f t="shared" si="19"/>
        <v>0</v>
      </c>
      <c r="X55" s="214" t="b">
        <f t="shared" si="20"/>
        <v>0</v>
      </c>
      <c r="Y55" s="214" t="b">
        <f t="shared" si="21"/>
        <v>0</v>
      </c>
      <c r="Z55" s="62">
        <f t="shared" si="22"/>
      </c>
      <c r="AA55" s="215" t="b">
        <f t="shared" si="23"/>
        <v>0</v>
      </c>
      <c r="AB55" s="205">
        <f t="shared" si="24"/>
      </c>
      <c r="AC55" s="215" t="b">
        <f t="shared" si="16"/>
        <v>0</v>
      </c>
      <c r="AD55" s="165">
        <f t="shared" si="25"/>
      </c>
      <c r="AE55" s="118">
        <f t="shared" si="26"/>
      </c>
    </row>
    <row r="56" spans="1:31" ht="24" customHeight="1">
      <c r="A56" s="312"/>
      <c r="B56" s="61" t="s">
        <v>66</v>
      </c>
      <c r="C56" s="115"/>
      <c r="D56" s="143"/>
      <c r="E56" s="117"/>
      <c r="F56" s="116"/>
      <c r="G56" s="242">
        <v>6</v>
      </c>
      <c r="H56" s="243"/>
      <c r="I56" s="240"/>
      <c r="J56" s="3" t="b">
        <v>0</v>
      </c>
      <c r="K56" s="44">
        <f t="shared" si="17"/>
      </c>
      <c r="L56" s="244"/>
      <c r="M56" s="64">
        <v>3</v>
      </c>
      <c r="N56" s="51" t="b">
        <v>0</v>
      </c>
      <c r="O56" s="22">
        <f t="shared" si="27"/>
        <v>0</v>
      </c>
      <c r="P56" s="23">
        <f t="shared" si="28"/>
        <v>0</v>
      </c>
      <c r="Q56" s="24">
        <f t="shared" si="29"/>
        <v>0</v>
      </c>
      <c r="R56" s="201">
        <f t="shared" si="14"/>
      </c>
      <c r="S56" s="164"/>
      <c r="T56" s="62">
        <f t="shared" si="15"/>
      </c>
      <c r="U56" s="214"/>
      <c r="V56" s="214" t="b">
        <f t="shared" si="18"/>
        <v>0</v>
      </c>
      <c r="W56" s="214" t="b">
        <f t="shared" si="19"/>
        <v>0</v>
      </c>
      <c r="X56" s="214" t="b">
        <f t="shared" si="20"/>
        <v>0</v>
      </c>
      <c r="Y56" s="214" t="b">
        <f t="shared" si="21"/>
        <v>0</v>
      </c>
      <c r="Z56" s="62">
        <f t="shared" si="22"/>
      </c>
      <c r="AA56" s="215" t="b">
        <f t="shared" si="23"/>
        <v>0</v>
      </c>
      <c r="AB56" s="205">
        <f t="shared" si="24"/>
      </c>
      <c r="AC56" s="215" t="b">
        <f t="shared" si="16"/>
        <v>0</v>
      </c>
      <c r="AD56" s="165">
        <f t="shared" si="25"/>
      </c>
      <c r="AE56" s="118">
        <f t="shared" si="26"/>
      </c>
    </row>
    <row r="57" spans="1:31" ht="24" customHeight="1">
      <c r="A57" s="312"/>
      <c r="B57" s="61" t="s">
        <v>106</v>
      </c>
      <c r="C57" s="115"/>
      <c r="D57" s="143"/>
      <c r="E57" s="117"/>
      <c r="F57" s="116"/>
      <c r="G57" s="242">
        <v>6</v>
      </c>
      <c r="H57" s="243"/>
      <c r="I57" s="240"/>
      <c r="J57" s="3" t="b">
        <v>0</v>
      </c>
      <c r="K57" s="44">
        <f>IF(J57=TRUE,G57,"")</f>
      </c>
      <c r="L57" s="244"/>
      <c r="M57" s="64">
        <v>2</v>
      </c>
      <c r="N57" s="51" t="b">
        <v>0</v>
      </c>
      <c r="O57" s="22">
        <f>IF(L57=1,IF(K57="",0,K57),0)</f>
        <v>0</v>
      </c>
      <c r="P57" s="23">
        <f>IF(L57=2,IF(K57="",0,K57),0)</f>
        <v>0</v>
      </c>
      <c r="Q57" s="24">
        <f>IF(L57=3,IF(K57="",0,K57),0)</f>
        <v>0</v>
      </c>
      <c r="R57" s="201">
        <f>IF(V57,"SCEGLIERE!",IF(OR(Y57,X57,W57),"ANNO ?",IF(T57&lt;&gt;"","ANTICIPO","")))</f>
      </c>
      <c r="S57" s="164"/>
      <c r="T57" s="62">
        <f>IF(AND(W57=FALSE,Y57=FALSE,M57-L57=1,J57,N57=FALSE),K57,"")</f>
      </c>
      <c r="U57" s="214"/>
      <c r="V57" s="214" t="b">
        <f>IF(AND(N57,J57=FALSE),TRUE,FALSE)</f>
        <v>0</v>
      </c>
      <c r="W57" s="214" t="b">
        <f>IF(AND(J57,N57=FALSE,L57&lt;$L$6),TRUE,FALSE)</f>
        <v>0</v>
      </c>
      <c r="X57" s="214" t="b">
        <f>IF(AND(N57,L57&gt;$L$6-$T$6+1),TRUE,FALSE)</f>
        <v>0</v>
      </c>
      <c r="Y57" s="214" t="b">
        <f>IF(OR(AND(J57=FALSE,N57=FALSE),AND(L57&lt;4,L57&gt;0)),FALSE,TRUE)</f>
        <v>0</v>
      </c>
      <c r="Z57" s="62">
        <f>IF(R57="ANTICIPO",1,"")</f>
      </c>
      <c r="AA57" s="215" t="b">
        <f t="shared" si="23"/>
        <v>0</v>
      </c>
      <c r="AB57" s="205">
        <f t="shared" si="24"/>
      </c>
      <c r="AC57" s="215" t="b">
        <f>AND(J57,Y57=FALSE,L57&lt;M57-1)</f>
        <v>0</v>
      </c>
      <c r="AD57" s="165">
        <f t="shared" si="25"/>
      </c>
      <c r="AE57" s="118">
        <f>IF(AND(N57,Y57=FALSE,L57=$L$6,$T$6=1),K57,"")</f>
      </c>
    </row>
    <row r="58" spans="1:31" ht="24" customHeight="1">
      <c r="A58" s="312"/>
      <c r="B58" s="61" t="s">
        <v>67</v>
      </c>
      <c r="C58" s="115"/>
      <c r="D58" s="143"/>
      <c r="E58" s="117"/>
      <c r="F58" s="116"/>
      <c r="G58" s="242">
        <v>6</v>
      </c>
      <c r="H58" s="243"/>
      <c r="I58" s="240"/>
      <c r="J58" s="3" t="b">
        <v>0</v>
      </c>
      <c r="K58" s="44">
        <f t="shared" si="17"/>
      </c>
      <c r="L58" s="244"/>
      <c r="M58" s="64">
        <v>3</v>
      </c>
      <c r="N58" s="51" t="b">
        <v>0</v>
      </c>
      <c r="O58" s="22">
        <f t="shared" si="27"/>
        <v>0</v>
      </c>
      <c r="P58" s="23">
        <f t="shared" si="28"/>
        <v>0</v>
      </c>
      <c r="Q58" s="24">
        <f t="shared" si="29"/>
        <v>0</v>
      </c>
      <c r="R58" s="201">
        <f t="shared" si="14"/>
      </c>
      <c r="S58" s="164"/>
      <c r="T58" s="62">
        <f t="shared" si="15"/>
      </c>
      <c r="U58" s="214"/>
      <c r="V58" s="214" t="b">
        <f t="shared" si="18"/>
        <v>0</v>
      </c>
      <c r="W58" s="214" t="b">
        <f t="shared" si="19"/>
        <v>0</v>
      </c>
      <c r="X58" s="214" t="b">
        <f t="shared" si="20"/>
        <v>0</v>
      </c>
      <c r="Y58" s="214" t="b">
        <f t="shared" si="21"/>
        <v>0</v>
      </c>
      <c r="Z58" s="62">
        <f t="shared" si="22"/>
      </c>
      <c r="AA58" s="215" t="b">
        <f t="shared" si="23"/>
        <v>0</v>
      </c>
      <c r="AB58" s="205">
        <f t="shared" si="24"/>
      </c>
      <c r="AC58" s="215" t="b">
        <f t="shared" si="16"/>
        <v>0</v>
      </c>
      <c r="AD58" s="165">
        <f t="shared" si="25"/>
      </c>
      <c r="AE58" s="118">
        <f t="shared" si="26"/>
      </c>
    </row>
    <row r="59" spans="1:31" ht="24" customHeight="1">
      <c r="A59" s="312"/>
      <c r="B59" s="61" t="s">
        <v>90</v>
      </c>
      <c r="C59" s="115"/>
      <c r="D59" s="143"/>
      <c r="E59" s="117"/>
      <c r="F59" s="116"/>
      <c r="G59" s="242">
        <v>6</v>
      </c>
      <c r="H59" s="243"/>
      <c r="I59" s="240"/>
      <c r="J59" s="3" t="b">
        <v>0</v>
      </c>
      <c r="K59" s="44">
        <f>IF(J59=TRUE,G59,"")</f>
      </c>
      <c r="L59" s="244"/>
      <c r="M59" s="64">
        <v>3</v>
      </c>
      <c r="N59" s="51" t="b">
        <v>0</v>
      </c>
      <c r="O59" s="22">
        <f>IF(L59=1,IF(K59="",0,K59),0)</f>
        <v>0</v>
      </c>
      <c r="P59" s="23">
        <f>IF(L59=2,IF(K59="",0,K59),0)</f>
        <v>0</v>
      </c>
      <c r="Q59" s="24">
        <f>IF(L59=3,IF(K59="",0,K59),0)</f>
        <v>0</v>
      </c>
      <c r="R59" s="201">
        <f>IF(V59,"SCEGLIERE!",IF(OR(Y59,X59,W59),"ANNO ?",IF(T59&lt;&gt;"","ANTICIPO","")))</f>
      </c>
      <c r="S59" s="164"/>
      <c r="T59" s="62">
        <f>IF(AND(W59=FALSE,Y59=FALSE,M59-L59=1,J59,N59=FALSE),K59,"")</f>
      </c>
      <c r="U59" s="214"/>
      <c r="V59" s="214" t="b">
        <f>IF(AND(N59,J59=FALSE),TRUE,FALSE)</f>
        <v>0</v>
      </c>
      <c r="W59" s="214" t="b">
        <f>IF(AND(J59,N59=FALSE,L59&lt;$L$6),TRUE,FALSE)</f>
        <v>0</v>
      </c>
      <c r="X59" s="214" t="b">
        <f t="shared" si="20"/>
        <v>0</v>
      </c>
      <c r="Y59" s="214" t="b">
        <f>IF(OR(AND(J59=FALSE,N59=FALSE),AND(L59&lt;4,L59&gt;0)),FALSE,TRUE)</f>
        <v>0</v>
      </c>
      <c r="Z59" s="62">
        <f>IF(R59="ANTICIPO",1,"")</f>
      </c>
      <c r="AA59" s="215" t="b">
        <f t="shared" si="23"/>
        <v>0</v>
      </c>
      <c r="AB59" s="205">
        <f t="shared" si="24"/>
      </c>
      <c r="AC59" s="215" t="b">
        <f>AND(J59,Y59=FALSE,L59&lt;M59-1)</f>
        <v>0</v>
      </c>
      <c r="AD59" s="165">
        <f t="shared" si="25"/>
      </c>
      <c r="AE59" s="118">
        <f t="shared" si="26"/>
      </c>
    </row>
    <row r="60" spans="1:31" ht="24" customHeight="1">
      <c r="A60" s="312"/>
      <c r="B60" s="61" t="s">
        <v>68</v>
      </c>
      <c r="C60" s="115"/>
      <c r="D60" s="143"/>
      <c r="E60" s="117"/>
      <c r="F60" s="116"/>
      <c r="G60" s="242">
        <v>6</v>
      </c>
      <c r="H60" s="243"/>
      <c r="I60" s="240"/>
      <c r="J60" s="3" t="b">
        <v>0</v>
      </c>
      <c r="K60" s="44">
        <f t="shared" si="17"/>
      </c>
      <c r="L60" s="244"/>
      <c r="M60" s="64">
        <v>3</v>
      </c>
      <c r="N60" s="51" t="b">
        <v>0</v>
      </c>
      <c r="O60" s="22">
        <f t="shared" si="27"/>
        <v>0</v>
      </c>
      <c r="P60" s="23">
        <f t="shared" si="28"/>
        <v>0</v>
      </c>
      <c r="Q60" s="24">
        <f t="shared" si="29"/>
        <v>0</v>
      </c>
      <c r="R60" s="201">
        <f t="shared" si="14"/>
      </c>
      <c r="S60" s="164"/>
      <c r="T60" s="62">
        <f t="shared" si="15"/>
      </c>
      <c r="U60" s="214"/>
      <c r="V60" s="214" t="b">
        <f t="shared" si="18"/>
        <v>0</v>
      </c>
      <c r="W60" s="214" t="b">
        <f t="shared" si="19"/>
        <v>0</v>
      </c>
      <c r="X60" s="214" t="b">
        <f t="shared" si="20"/>
        <v>0</v>
      </c>
      <c r="Y60" s="214" t="b">
        <f t="shared" si="21"/>
        <v>0</v>
      </c>
      <c r="Z60" s="62">
        <f t="shared" si="22"/>
      </c>
      <c r="AA60" s="215" t="b">
        <f t="shared" si="23"/>
        <v>0</v>
      </c>
      <c r="AB60" s="205">
        <f t="shared" si="24"/>
      </c>
      <c r="AC60" s="215" t="b">
        <f t="shared" si="16"/>
        <v>0</v>
      </c>
      <c r="AD60" s="165">
        <f t="shared" si="25"/>
      </c>
      <c r="AE60" s="118">
        <f t="shared" si="26"/>
      </c>
    </row>
    <row r="61" spans="1:31" ht="24" customHeight="1">
      <c r="A61" s="312"/>
      <c r="B61" s="61" t="s">
        <v>57</v>
      </c>
      <c r="C61" s="115"/>
      <c r="D61" s="143"/>
      <c r="E61" s="117"/>
      <c r="F61" s="116"/>
      <c r="G61" s="242">
        <v>9</v>
      </c>
      <c r="H61" s="243"/>
      <c r="I61" s="240"/>
      <c r="J61" s="3" t="b">
        <v>0</v>
      </c>
      <c r="K61" s="44">
        <f>IF(J61=TRUE,G61,"")</f>
      </c>
      <c r="L61" s="244"/>
      <c r="M61" s="64">
        <v>3</v>
      </c>
      <c r="N61" s="51" t="b">
        <v>0</v>
      </c>
      <c r="O61" s="22">
        <f>IF(L61=1,IF(K61="",0,K61),0)</f>
        <v>0</v>
      </c>
      <c r="P61" s="23">
        <f>IF(L61=2,IF(K61="",0,K61),0)</f>
        <v>0</v>
      </c>
      <c r="Q61" s="24">
        <f>IF(L61=3,IF(K61="",0,K61),0)</f>
        <v>0</v>
      </c>
      <c r="R61" s="201">
        <f>IF(V61,"SCEGLIERE!",IF(OR(Y61,X61,W61),"ANNO ?",IF(T61&lt;&gt;"","ANTICIPO","")))</f>
      </c>
      <c r="S61" s="164"/>
      <c r="T61" s="62">
        <f>IF(AND(W61=FALSE,Y61=FALSE,M61-L61=1,J61,N61=FALSE),K61,"")</f>
      </c>
      <c r="U61" s="214"/>
      <c r="V61" s="214" t="b">
        <f>IF(AND(N61,J61=FALSE),TRUE,FALSE)</f>
        <v>0</v>
      </c>
      <c r="W61" s="214" t="b">
        <f>IF(AND(J61,N61=FALSE,L61&lt;$L$6),TRUE,FALSE)</f>
        <v>0</v>
      </c>
      <c r="X61" s="214" t="b">
        <f t="shared" si="20"/>
        <v>0</v>
      </c>
      <c r="Y61" s="214" t="b">
        <f>IF(OR(AND(J61=FALSE,N61=FALSE),AND(L61&lt;4,L61&gt;0)),FALSE,TRUE)</f>
        <v>0</v>
      </c>
      <c r="Z61" s="62">
        <f>IF(R61="ANTICIPO",1,"")</f>
      </c>
      <c r="AA61" s="215" t="b">
        <f t="shared" si="23"/>
        <v>0</v>
      </c>
      <c r="AB61" s="205">
        <f>IF(AA61,1,"")</f>
      </c>
      <c r="AC61" s="215" t="b">
        <f>AND(J61,Y61=FALSE,L61&lt;M61-1)</f>
        <v>0</v>
      </c>
      <c r="AD61" s="165">
        <f>IF(AC61,"NON CONSENTITO","")</f>
      </c>
      <c r="AE61" s="118">
        <f t="shared" si="26"/>
      </c>
    </row>
    <row r="62" spans="1:31" ht="24" customHeight="1">
      <c r="A62" s="312"/>
      <c r="B62" s="61" t="s">
        <v>91</v>
      </c>
      <c r="C62" s="115"/>
      <c r="D62" s="143"/>
      <c r="E62" s="117"/>
      <c r="F62" s="116"/>
      <c r="G62" s="242">
        <v>6</v>
      </c>
      <c r="H62" s="243"/>
      <c r="I62" s="240"/>
      <c r="J62" s="3" t="b">
        <v>0</v>
      </c>
      <c r="K62" s="44">
        <f t="shared" si="17"/>
      </c>
      <c r="L62" s="244"/>
      <c r="M62" s="64">
        <v>2</v>
      </c>
      <c r="N62" s="51" t="b">
        <v>0</v>
      </c>
      <c r="O62" s="22">
        <f t="shared" si="27"/>
        <v>0</v>
      </c>
      <c r="P62" s="23">
        <f t="shared" si="28"/>
        <v>0</v>
      </c>
      <c r="Q62" s="24">
        <f t="shared" si="29"/>
        <v>0</v>
      </c>
      <c r="R62" s="201">
        <f t="shared" si="14"/>
      </c>
      <c r="S62" s="164"/>
      <c r="T62" s="62">
        <f t="shared" si="15"/>
      </c>
      <c r="U62" s="214"/>
      <c r="V62" s="214" t="b">
        <f t="shared" si="18"/>
        <v>0</v>
      </c>
      <c r="W62" s="214" t="b">
        <f t="shared" si="19"/>
        <v>0</v>
      </c>
      <c r="X62" s="214" t="b">
        <f t="shared" si="20"/>
        <v>0</v>
      </c>
      <c r="Y62" s="214" t="b">
        <f>IF(OR(AND(J62=FALSE,N62=FALSE),AND(L62&lt;4,L62&gt;0)),FALSE,TRUE)</f>
        <v>0</v>
      </c>
      <c r="Z62" s="62">
        <f>IF(R62="ANTICIPO",1,"")</f>
      </c>
      <c r="AA62" s="215" t="b">
        <f t="shared" si="23"/>
        <v>0</v>
      </c>
      <c r="AB62" s="205">
        <f>IF(AA62,1,"")</f>
      </c>
      <c r="AC62" s="215" t="b">
        <f t="shared" si="16"/>
        <v>0</v>
      </c>
      <c r="AD62" s="165">
        <f>IF(AC62,"NON CONSENTITO","")</f>
      </c>
      <c r="AE62" s="118">
        <f t="shared" si="26"/>
      </c>
    </row>
    <row r="63" spans="1:31" ht="15.75" customHeight="1">
      <c r="A63" s="312"/>
      <c r="B63" s="198" t="s">
        <v>96</v>
      </c>
      <c r="C63" s="115"/>
      <c r="D63" s="115"/>
      <c r="E63" s="199"/>
      <c r="F63" s="116"/>
      <c r="G63" s="115"/>
      <c r="H63" s="217"/>
      <c r="I63" s="117"/>
      <c r="J63" s="3"/>
      <c r="K63" s="44"/>
      <c r="L63" s="28"/>
      <c r="M63" s="64"/>
      <c r="N63" s="51"/>
      <c r="O63" s="22"/>
      <c r="P63" s="23"/>
      <c r="Q63" s="24"/>
      <c r="R63" s="201"/>
      <c r="S63" s="164"/>
      <c r="T63" s="62"/>
      <c r="U63" s="214"/>
      <c r="V63" s="214"/>
      <c r="W63" s="214"/>
      <c r="X63" s="214"/>
      <c r="Y63" s="214"/>
      <c r="Z63" s="62"/>
      <c r="AA63" s="215"/>
      <c r="AB63" s="205"/>
      <c r="AC63" s="216"/>
      <c r="AD63" s="165"/>
      <c r="AE63" s="118"/>
    </row>
    <row r="64" spans="1:31" ht="24" customHeight="1">
      <c r="A64" s="312"/>
      <c r="B64" s="61" t="s">
        <v>80</v>
      </c>
      <c r="C64" s="115"/>
      <c r="D64" s="143"/>
      <c r="E64" s="117"/>
      <c r="F64" s="116"/>
      <c r="G64" s="242">
        <v>9</v>
      </c>
      <c r="H64" s="243"/>
      <c r="I64" s="240"/>
      <c r="J64" s="3" t="b">
        <v>0</v>
      </c>
      <c r="K64" s="44">
        <f t="shared" si="17"/>
      </c>
      <c r="L64" s="244"/>
      <c r="M64" s="64">
        <v>2</v>
      </c>
      <c r="N64" s="51" t="b">
        <v>0</v>
      </c>
      <c r="O64" s="22">
        <f>IF(L64=1,IF(K64="",0,K64),0)</f>
        <v>0</v>
      </c>
      <c r="P64" s="23">
        <f>IF(L64=2,IF(K64="",0,K64),0)</f>
        <v>0</v>
      </c>
      <c r="Q64" s="24">
        <f>IF(L64=3,IF(K64="",0,K64),0)</f>
        <v>0</v>
      </c>
      <c r="R64" s="201">
        <f>IF(V64,"SCEGLIERE!",IF(OR(Y64,X64,W64),"ANNO ?",IF(T64&lt;&gt;"","ANTICIPO","")))</f>
      </c>
      <c r="S64" s="164"/>
      <c r="T64" s="62">
        <f>IF(AND(W64=FALSE,Y64=FALSE,M64-L64=1,J64,N64=FALSE),K64,"")</f>
      </c>
      <c r="U64" s="214"/>
      <c r="V64" s="214" t="b">
        <f t="shared" si="18"/>
        <v>0</v>
      </c>
      <c r="W64" s="214" t="b">
        <f t="shared" si="19"/>
        <v>0</v>
      </c>
      <c r="X64" s="214" t="b">
        <f t="shared" si="20"/>
        <v>0</v>
      </c>
      <c r="Y64" s="214" t="b">
        <f>IF(OR(AND(J64=FALSE,N64=FALSE),AND(L64&lt;4,L64&gt;0)),FALSE,TRUE)</f>
        <v>0</v>
      </c>
      <c r="Z64" s="62">
        <f>IF(R64="ANTICIPO",1,"")</f>
      </c>
      <c r="AA64" s="215" t="b">
        <f t="shared" si="23"/>
        <v>0</v>
      </c>
      <c r="AB64" s="205">
        <f>IF(AA64,1,"")</f>
      </c>
      <c r="AC64" s="215" t="b">
        <f>AND(J64,Y64=FALSE,L64&lt;M64-1)</f>
        <v>0</v>
      </c>
      <c r="AD64" s="165">
        <f>IF(AC64,"NON CONSENTITO","")</f>
      </c>
      <c r="AE64" s="118">
        <f t="shared" si="26"/>
      </c>
    </row>
    <row r="65" spans="1:31" ht="24" customHeight="1">
      <c r="A65" s="312"/>
      <c r="B65" s="61" t="s">
        <v>76</v>
      </c>
      <c r="C65" s="115"/>
      <c r="D65" s="143"/>
      <c r="E65" s="117"/>
      <c r="F65" s="116"/>
      <c r="G65" s="242">
        <v>6</v>
      </c>
      <c r="H65" s="243"/>
      <c r="I65" s="240"/>
      <c r="J65" s="3" t="b">
        <v>0</v>
      </c>
      <c r="K65" s="44">
        <f t="shared" si="17"/>
      </c>
      <c r="L65" s="244"/>
      <c r="M65" s="64">
        <v>3</v>
      </c>
      <c r="N65" s="51" t="b">
        <v>0</v>
      </c>
      <c r="O65" s="22">
        <f>IF(L65=1,IF(K65="",0,K65),0)</f>
        <v>0</v>
      </c>
      <c r="P65" s="23">
        <f>IF(L65=2,IF(K65="",0,K65),0)</f>
        <v>0</v>
      </c>
      <c r="Q65" s="24">
        <f>IF(L65=3,IF(K65="",0,K65),0)</f>
        <v>0</v>
      </c>
      <c r="R65" s="201">
        <f>IF(V65,"SCEGLIERE!",IF(OR(Y65,X65,W65),"ANNO ?",IF(T65&lt;&gt;"","ANTICIPO","")))</f>
      </c>
      <c r="S65" s="164"/>
      <c r="T65" s="62">
        <f>IF(AND(W65=FALSE,Y65=FALSE,M65-L65=1,J65,N65=FALSE),K65,"")</f>
      </c>
      <c r="U65" s="214"/>
      <c r="V65" s="214" t="b">
        <f t="shared" si="18"/>
        <v>0</v>
      </c>
      <c r="W65" s="214" t="b">
        <f t="shared" si="19"/>
        <v>0</v>
      </c>
      <c r="X65" s="214" t="b">
        <f t="shared" si="20"/>
        <v>0</v>
      </c>
      <c r="Y65" s="214" t="b">
        <f>IF(OR(AND(J65=FALSE,N65=FALSE),AND(L65&lt;4,L65&gt;0)),FALSE,TRUE)</f>
        <v>0</v>
      </c>
      <c r="Z65" s="62">
        <f>IF(R65="ANTICIPO",1,"")</f>
      </c>
      <c r="AA65" s="215" t="b">
        <f t="shared" si="23"/>
        <v>0</v>
      </c>
      <c r="AB65" s="205">
        <f>IF(AA65,1,"")</f>
      </c>
      <c r="AC65" s="215" t="b">
        <f>AND(J65,Y65=FALSE,L65&lt;M65-1)</f>
        <v>0</v>
      </c>
      <c r="AD65" s="165">
        <f>IF(AC65,"NON CONSENTITO","")</f>
      </c>
      <c r="AE65" s="118">
        <f t="shared" si="26"/>
      </c>
    </row>
    <row r="66" spans="1:31" ht="24" customHeight="1">
      <c r="A66" s="312"/>
      <c r="B66" s="61" t="s">
        <v>75</v>
      </c>
      <c r="C66" s="115"/>
      <c r="D66" s="143"/>
      <c r="E66" s="117"/>
      <c r="F66" s="116"/>
      <c r="G66" s="242">
        <v>6</v>
      </c>
      <c r="H66" s="243"/>
      <c r="I66" s="240"/>
      <c r="J66" s="3" t="b">
        <v>0</v>
      </c>
      <c r="K66" s="44">
        <f>IF(J66=TRUE,G66,"")</f>
      </c>
      <c r="L66" s="244"/>
      <c r="M66" s="64">
        <v>3</v>
      </c>
      <c r="N66" s="51" t="b">
        <v>0</v>
      </c>
      <c r="O66" s="22">
        <f>IF(L66=1,IF(K66="",0,K66),0)</f>
        <v>0</v>
      </c>
      <c r="P66" s="23">
        <f>IF(L66=2,IF(K66="",0,K66),0)</f>
        <v>0</v>
      </c>
      <c r="Q66" s="24">
        <f>IF(L66=3,IF(K66="",0,K66),0)</f>
        <v>0</v>
      </c>
      <c r="R66" s="201">
        <f>IF(V66,"SCEGLIERE!",IF(OR(Y66,X66,W66),"ANNO ?",IF(T66&lt;&gt;"","ANTICIPO","")))</f>
      </c>
      <c r="S66" s="164"/>
      <c r="T66" s="62">
        <f>IF(AND(W66=FALSE,Y66=FALSE,M66-L66=1,J66,N66=FALSE),K66,"")</f>
      </c>
      <c r="U66" s="214"/>
      <c r="V66" s="214" t="b">
        <f>IF(AND(N66,J66=FALSE),TRUE,FALSE)</f>
        <v>0</v>
      </c>
      <c r="W66" s="214" t="b">
        <f>IF(AND(J66,N66=FALSE,L66&lt;$L$6),TRUE,FALSE)</f>
        <v>0</v>
      </c>
      <c r="X66" s="214" t="b">
        <f t="shared" si="20"/>
        <v>0</v>
      </c>
      <c r="Y66" s="214" t="b">
        <f>IF(OR(AND(J66=FALSE,N66=FALSE),AND(L66&lt;4,L66&gt;0)),FALSE,TRUE)</f>
        <v>0</v>
      </c>
      <c r="Z66" s="62">
        <f>IF(R66="ANTICIPO",1,"")</f>
      </c>
      <c r="AA66" s="215" t="b">
        <f t="shared" si="23"/>
        <v>0</v>
      </c>
      <c r="AB66" s="205">
        <f>IF(AA66,1,"")</f>
      </c>
      <c r="AC66" s="215" t="b">
        <f>AND(J66,Y66=FALSE,L66&lt;M66-1)</f>
        <v>0</v>
      </c>
      <c r="AD66" s="165">
        <f>IF(AC66,"NON CONSENTITO","")</f>
      </c>
      <c r="AE66" s="118">
        <f t="shared" si="26"/>
      </c>
    </row>
    <row r="67" spans="1:31" ht="24" customHeight="1">
      <c r="A67" s="312"/>
      <c r="B67" s="277"/>
      <c r="C67" s="278"/>
      <c r="D67" s="278"/>
      <c r="E67" s="279"/>
      <c r="F67" s="116"/>
      <c r="G67" s="239"/>
      <c r="H67" s="243"/>
      <c r="I67" s="240"/>
      <c r="J67" s="192" t="b">
        <v>0</v>
      </c>
      <c r="K67" s="241"/>
      <c r="L67" s="244"/>
      <c r="M67" s="64"/>
      <c r="N67" s="51" t="b">
        <v>0</v>
      </c>
      <c r="O67" s="22">
        <f>IF(AND(OR(J67=TRUE,N67=TRUE),L67=1),IF(K67="",0,K67),0)</f>
        <v>0</v>
      </c>
      <c r="P67" s="23">
        <f>IF(AND(OR(J67=TRUE,N67=TRUE),L67=2),IF(K67="",0,K67),0)</f>
        <v>0</v>
      </c>
      <c r="Q67" s="24">
        <f>IF(AND(OR(J67=TRUE,N67=TRUE),L67=3),IF(K67="",0,K67),0)</f>
        <v>0</v>
      </c>
      <c r="R67" s="201">
        <f>IF(V67,"SCEGLIERE!",IF(OR(Y67,X67,W67),"ANNO ?",""))</f>
      </c>
      <c r="S67" s="161">
        <f>IF(U67,"CFU ?","")</f>
      </c>
      <c r="T67" s="62"/>
      <c r="U67" s="214" t="b">
        <f>IF(AND(J67,OR(K67&lt;1,K67&gt;12)),TRUE,FALSE)</f>
        <v>0</v>
      </c>
      <c r="V67" s="214" t="b">
        <f>IF(AND(N67,J67=FALSE),TRUE,FALSE)</f>
        <v>0</v>
      </c>
      <c r="W67" s="214" t="b">
        <f>IF(AND(J67,N67=FALSE,L67&lt;$L$6),TRUE,FALSE)</f>
        <v>0</v>
      </c>
      <c r="X67" s="214" t="b">
        <f>IF(AND(N67,L67&gt;$L$6-$T$6+1),TRUE,FALSE)</f>
        <v>0</v>
      </c>
      <c r="Y67" s="214" t="b">
        <f>IF(OR(AND(J67=FALSE,N67=FALSE),AND(L67&lt;4,L67&gt;0)),FALSE,TRUE)</f>
        <v>0</v>
      </c>
      <c r="Z67" s="62"/>
      <c r="AA67" s="215" t="b">
        <f t="shared" si="23"/>
        <v>0</v>
      </c>
      <c r="AB67" s="205">
        <f>IF(AA67,1,"")</f>
      </c>
      <c r="AC67" s="215"/>
      <c r="AD67" s="165"/>
      <c r="AE67" s="118">
        <f>IF(AND(N67,Y67=FALSE,L67=$L$6,$T$6=1),K67,"")</f>
      </c>
    </row>
    <row r="68" spans="1:31" ht="24" customHeight="1" thickBot="1">
      <c r="A68" s="313"/>
      <c r="B68" s="277"/>
      <c r="C68" s="278"/>
      <c r="D68" s="278"/>
      <c r="E68" s="279"/>
      <c r="F68" s="116"/>
      <c r="G68" s="239"/>
      <c r="H68" s="243"/>
      <c r="I68" s="240"/>
      <c r="J68" s="192" t="b">
        <v>0</v>
      </c>
      <c r="K68" s="241"/>
      <c r="L68" s="244"/>
      <c r="M68" s="64"/>
      <c r="N68" s="51" t="b">
        <v>0</v>
      </c>
      <c r="O68" s="25">
        <f>IF(AND(OR(J68=TRUE,N68=TRUE),L68=1),IF(K68="",0,K68),0)</f>
        <v>0</v>
      </c>
      <c r="P68" s="26">
        <f>IF(AND(OR(J68=TRUE,N68=TRUE),L68=2),IF(K68="",0,K68),0)</f>
        <v>0</v>
      </c>
      <c r="Q68" s="27">
        <f>IF(AND(OR(J68=TRUE,N68=TRUE),L68=3),IF(K68="",0,K68),0)</f>
        <v>0</v>
      </c>
      <c r="R68" s="201">
        <f>IF(V68,"SCEGLIERE!",IF(OR(Y68,X68,W68),"ANNO ?",""))</f>
      </c>
      <c r="S68" s="161">
        <f>IF(U68,"CFU ?","")</f>
      </c>
      <c r="T68" s="62"/>
      <c r="U68" s="214" t="b">
        <f>IF(AND(J68,OR(K68&lt;1,K68&gt;12)),TRUE,FALSE)</f>
        <v>0</v>
      </c>
      <c r="V68" s="214" t="b">
        <f t="shared" si="18"/>
        <v>0</v>
      </c>
      <c r="W68" s="214" t="b">
        <f t="shared" si="19"/>
        <v>0</v>
      </c>
      <c r="X68" s="214" t="b">
        <f t="shared" si="20"/>
        <v>0</v>
      </c>
      <c r="Y68" s="214" t="b">
        <f>IF(OR(AND(J68=FALSE,N68=FALSE),AND(L68&lt;4,L68&gt;0)),FALSE,TRUE)</f>
        <v>0</v>
      </c>
      <c r="Z68" s="62"/>
      <c r="AA68" s="215" t="b">
        <f t="shared" si="23"/>
        <v>0</v>
      </c>
      <c r="AB68" s="205">
        <f>IF(AA68,1,"")</f>
      </c>
      <c r="AC68" s="215"/>
      <c r="AD68" s="165"/>
      <c r="AE68" s="118">
        <f t="shared" si="26"/>
      </c>
    </row>
    <row r="69" spans="1:30" ht="12" customHeight="1" thickBot="1">
      <c r="A69" s="144"/>
      <c r="B69" s="145"/>
      <c r="C69" s="145"/>
      <c r="D69" s="145"/>
      <c r="E69" s="145"/>
      <c r="F69" s="12"/>
      <c r="G69" s="12"/>
      <c r="H69" s="12"/>
      <c r="I69" s="122"/>
      <c r="J69" s="3"/>
      <c r="K69" s="118"/>
      <c r="L69" s="118"/>
      <c r="M69" s="50"/>
      <c r="N69" s="51"/>
      <c r="O69" s="23"/>
      <c r="P69" s="23"/>
      <c r="Q69" s="23"/>
      <c r="S69" s="119"/>
      <c r="T69" s="73"/>
      <c r="U69" s="75"/>
      <c r="V69" s="75"/>
      <c r="W69" s="75"/>
      <c r="X69" s="75"/>
      <c r="Z69" s="73"/>
      <c r="AA69" s="39"/>
      <c r="AB69" s="206"/>
      <c r="AD69" s="113"/>
    </row>
    <row r="70" spans="1:31" ht="15" customHeight="1" thickBot="1">
      <c r="A70" s="250" t="s">
        <v>95</v>
      </c>
      <c r="I70" s="251" t="s">
        <v>1</v>
      </c>
      <c r="J70" s="252"/>
      <c r="K70" s="257">
        <f>SUM(K46:K66)+IF(OR(J67=TRUE,N67=TRUE),K67,0)+IF(OR(J68=TRUE,N68=TRUE),K68,0)</f>
        <v>0</v>
      </c>
      <c r="L70" s="210" t="str">
        <f>IF(AND(K70&gt;=12,K70&lt;=15),"SI","NO")</f>
        <v>NO</v>
      </c>
      <c r="M70" s="258"/>
      <c r="N70" s="51"/>
      <c r="O70" s="16">
        <f>SUM(O46:O68)</f>
        <v>0</v>
      </c>
      <c r="P70" s="17">
        <f>SUM(P46:P68)</f>
        <v>0</v>
      </c>
      <c r="Q70" s="18">
        <f>SUM(Q46:Q68)</f>
        <v>0</v>
      </c>
      <c r="R70" s="254">
        <f>IF(OR(V46:Y62,V64:Y66,U67:Y68),"ANNI, SCEGLI o CFU ? O ALTRO ERRORE","")</f>
      </c>
      <c r="S70" s="161"/>
      <c r="T70" s="158"/>
      <c r="U70" s="224"/>
      <c r="V70" s="224"/>
      <c r="W70" s="224"/>
      <c r="X70" s="224"/>
      <c r="Y70" s="120"/>
      <c r="Z70" s="158"/>
      <c r="AA70" s="39"/>
      <c r="AB70" s="209"/>
      <c r="AC70" s="39"/>
      <c r="AD70" s="255">
        <f>IF(OR(AC46:AC62,AC64:AC66),"Ant. N.C.","")</f>
      </c>
      <c r="AE70" s="256">
        <f>SUM(AE46:AE68)</f>
        <v>0</v>
      </c>
    </row>
    <row r="71" spans="1:30" ht="14.25" thickBot="1">
      <c r="A71" s="146" t="s">
        <v>62</v>
      </c>
      <c r="D71" s="100"/>
      <c r="J71" s="181"/>
      <c r="K71" s="118"/>
      <c r="L71" s="147"/>
      <c r="M71" s="50"/>
      <c r="N71" s="4"/>
      <c r="O71" s="30"/>
      <c r="P71" s="30"/>
      <c r="Q71" s="30"/>
      <c r="AD71" s="271" t="s">
        <v>83</v>
      </c>
    </row>
    <row r="72" spans="1:30" ht="14.25" thickBot="1">
      <c r="A72" s="146" t="s">
        <v>98</v>
      </c>
      <c r="H72" s="259" t="s">
        <v>40</v>
      </c>
      <c r="I72" s="260" t="s">
        <v>3</v>
      </c>
      <c r="J72" s="261"/>
      <c r="K72" s="148">
        <f>SUM(K40,K70)</f>
        <v>168</v>
      </c>
      <c r="L72" s="147"/>
      <c r="M72" s="258"/>
      <c r="N72" s="4"/>
      <c r="O72" s="33">
        <f>SUM(O40,O70,O89)</f>
        <v>0</v>
      </c>
      <c r="P72" s="34">
        <f>SUM(P40,P70,P89)</f>
        <v>0</v>
      </c>
      <c r="Q72" s="35">
        <f>SUM(Q40,Q70,Q89)</f>
        <v>3</v>
      </c>
      <c r="R72" s="289" t="s">
        <v>82</v>
      </c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D72" s="272"/>
    </row>
    <row r="73" spans="1:30" ht="14.25" thickBot="1">
      <c r="A73" s="146"/>
      <c r="H73" s="147"/>
      <c r="I73" s="147"/>
      <c r="J73" s="184"/>
      <c r="K73" s="210" t="str">
        <f>IF(AND(K72&gt;=180,K72&lt;=183),"SI","NO")</f>
        <v>NO</v>
      </c>
      <c r="L73" s="129"/>
      <c r="M73" s="258"/>
      <c r="N73" s="189"/>
      <c r="O73" s="211" t="str">
        <f>IF(OR(R6&gt;1,O72-IF(R6=1,AD73,0)&lt;=O74),"SI","NO")</f>
        <v>SI</v>
      </c>
      <c r="P73" s="212" t="str">
        <f>IF(OR(R6=3,P72-IF(R6=2,AD73,0)&lt;=P74),"SI","NO")</f>
        <v>SI</v>
      </c>
      <c r="Q73" s="213" t="str">
        <f>IF(Q72-K38-IF(R6=3,AD73,0)&lt;=Q74,"SI","NO")</f>
        <v>SI</v>
      </c>
      <c r="R73" s="291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39"/>
      <c r="AD73" s="149">
        <f>SUM(AE89,AE70,AE40)</f>
        <v>0</v>
      </c>
    </row>
    <row r="74" spans="10:30" ht="6.75" customHeight="1">
      <c r="J74" s="181"/>
      <c r="K74" s="88"/>
      <c r="L74" s="129"/>
      <c r="M74" s="50"/>
      <c r="N74" s="189"/>
      <c r="O74" s="65">
        <f>IF(L6=1,T76,T76)</f>
        <v>180</v>
      </c>
      <c r="P74" s="65">
        <f>IF(L6=2,T76,T76)</f>
        <v>180</v>
      </c>
      <c r="Q74" s="65">
        <f>IF(L6=3,T76,T76)</f>
        <v>180</v>
      </c>
      <c r="R74" s="150"/>
      <c r="S74" s="151"/>
      <c r="T74" s="152"/>
      <c r="U74" s="223"/>
      <c r="V74" s="223"/>
      <c r="W74" s="223"/>
      <c r="X74" s="223"/>
      <c r="Y74" s="153"/>
      <c r="Z74" s="152"/>
      <c r="AA74" s="154"/>
      <c r="AB74" s="208"/>
      <c r="AC74" s="154"/>
      <c r="AD74" s="155"/>
    </row>
    <row r="75" spans="10:30" ht="9" customHeight="1" thickBot="1">
      <c r="J75" s="181"/>
      <c r="K75" s="88"/>
      <c r="L75" s="129"/>
      <c r="M75" s="50"/>
      <c r="N75" s="189"/>
      <c r="O75" s="5"/>
      <c r="P75" s="5"/>
      <c r="Q75" s="5"/>
      <c r="R75" s="156"/>
      <c r="S75" s="157"/>
      <c r="T75" s="158"/>
      <c r="U75" s="224"/>
      <c r="V75" s="224"/>
      <c r="W75" s="224"/>
      <c r="X75" s="224"/>
      <c r="Y75" s="120"/>
      <c r="Z75" s="158"/>
      <c r="AA75" s="39"/>
      <c r="AB75" s="209"/>
      <c r="AC75" s="39"/>
      <c r="AD75" s="155"/>
    </row>
    <row r="76" spans="10:31" ht="13.5" thickBot="1">
      <c r="J76" s="181"/>
      <c r="K76" s="88"/>
      <c r="L76" s="129"/>
      <c r="M76" s="50"/>
      <c r="N76" s="189"/>
      <c r="O76" s="331" t="s">
        <v>78</v>
      </c>
      <c r="P76" s="332"/>
      <c r="Q76" s="159">
        <f>SUM(Z14:Z38,Z46:Z68)</f>
        <v>0</v>
      </c>
      <c r="R76" s="160" t="str">
        <f>IF(Q77&lt;=Z8,"OK","TROPPI ANTICIPI")</f>
        <v>OK</v>
      </c>
      <c r="T76" s="340">
        <f>IF(Q76&gt;0,180,180)</f>
        <v>180</v>
      </c>
      <c r="U76" s="225"/>
      <c r="V76" s="225"/>
      <c r="W76" s="225"/>
      <c r="X76" s="225"/>
      <c r="Y76" s="218"/>
      <c r="Z76" s="341" t="s">
        <v>79</v>
      </c>
      <c r="AA76" s="158"/>
      <c r="AB76" s="162"/>
      <c r="AC76" s="76"/>
      <c r="AD76" s="162"/>
      <c r="AE76" s="113"/>
    </row>
    <row r="77" spans="10:30" ht="32.25" customHeight="1" thickBot="1">
      <c r="J77" s="181"/>
      <c r="K77" s="88"/>
      <c r="L77" s="163"/>
      <c r="M77" s="50"/>
      <c r="N77" s="190"/>
      <c r="O77" s="292" t="s">
        <v>17</v>
      </c>
      <c r="P77" s="293"/>
      <c r="Q77" s="202">
        <f>SUM(T14:T38,T46:T68)</f>
        <v>0</v>
      </c>
      <c r="R77" s="156"/>
      <c r="S77" s="287" t="s">
        <v>37</v>
      </c>
      <c r="T77" s="288"/>
      <c r="U77" s="288"/>
      <c r="V77" s="288"/>
      <c r="W77" s="288"/>
      <c r="X77" s="288"/>
      <c r="Y77" s="288"/>
      <c r="Z77" s="288"/>
      <c r="AA77" s="288"/>
      <c r="AB77" s="205">
        <f>SUM(AB14:AB68)</f>
        <v>0</v>
      </c>
      <c r="AC77" s="39"/>
      <c r="AD77" s="165"/>
    </row>
    <row r="78" spans="10:25" ht="12.75">
      <c r="J78" s="181"/>
      <c r="K78" s="88"/>
      <c r="L78" s="129"/>
      <c r="M78" s="50"/>
      <c r="N78" s="189"/>
      <c r="O78" s="5"/>
      <c r="P78" s="5"/>
      <c r="Q78" s="5"/>
      <c r="R78" s="91"/>
      <c r="S78" s="92"/>
      <c r="T78" s="166"/>
      <c r="U78" s="226"/>
      <c r="V78" s="226"/>
      <c r="W78" s="226"/>
      <c r="X78" s="226"/>
      <c r="Y78" s="167"/>
    </row>
    <row r="79" spans="10:25" ht="9.75" customHeight="1">
      <c r="J79" s="181"/>
      <c r="K79" s="88"/>
      <c r="L79" s="129"/>
      <c r="M79" s="50"/>
      <c r="N79" s="189"/>
      <c r="O79" s="5"/>
      <c r="P79" s="5"/>
      <c r="Q79" s="5"/>
      <c r="R79" s="91"/>
      <c r="S79" s="92"/>
      <c r="T79" s="166"/>
      <c r="U79" s="226"/>
      <c r="V79" s="226"/>
      <c r="W79" s="226"/>
      <c r="X79" s="226"/>
      <c r="Y79" s="167"/>
    </row>
    <row r="80" spans="2:17" ht="14.25" customHeight="1">
      <c r="B80" s="102" t="s">
        <v>74</v>
      </c>
      <c r="C80" s="100"/>
      <c r="D80" s="100"/>
      <c r="J80" s="181"/>
      <c r="L80" s="147"/>
      <c r="M80" s="50"/>
      <c r="N80" s="4"/>
      <c r="O80" s="23"/>
      <c r="P80" s="23"/>
      <c r="Q80" s="23"/>
    </row>
    <row r="81" spans="10:17" ht="6.75" customHeight="1">
      <c r="J81" s="181"/>
      <c r="L81" s="147"/>
      <c r="M81" s="50"/>
      <c r="N81" s="4"/>
      <c r="O81" s="23"/>
      <c r="P81" s="23"/>
      <c r="Q81" s="23"/>
    </row>
    <row r="82" spans="8:17" ht="24" customHeight="1" thickBot="1">
      <c r="H82" s="67" t="s">
        <v>4</v>
      </c>
      <c r="I82" s="67" t="s">
        <v>55</v>
      </c>
      <c r="J82" s="181"/>
      <c r="K82" s="67" t="s">
        <v>1</v>
      </c>
      <c r="L82" s="168" t="s">
        <v>9</v>
      </c>
      <c r="M82" s="50"/>
      <c r="N82" s="4"/>
      <c r="O82" s="26"/>
      <c r="P82" s="26"/>
      <c r="Q82" s="26"/>
    </row>
    <row r="83" spans="1:31" ht="24" customHeight="1">
      <c r="A83" s="296" t="s">
        <v>21</v>
      </c>
      <c r="B83" s="277"/>
      <c r="C83" s="278"/>
      <c r="D83" s="278"/>
      <c r="E83" s="279"/>
      <c r="F83" s="128"/>
      <c r="G83" s="245"/>
      <c r="H83" s="246"/>
      <c r="I83" s="247"/>
      <c r="J83" s="193" t="b">
        <v>0</v>
      </c>
      <c r="K83" s="241"/>
      <c r="L83" s="241"/>
      <c r="M83" s="50"/>
      <c r="N83" s="51" t="b">
        <v>0</v>
      </c>
      <c r="O83" s="194">
        <f>IF(AND(OR(J83=TRUE,N83=TRUE),L83=1),IF(K83="",0,K83),0)</f>
        <v>0</v>
      </c>
      <c r="P83" s="195">
        <f>IF(AND(OR(J83=TRUE,N83=TRUE),L83=2),IF(K83="",0,K83),0)</f>
        <v>0</v>
      </c>
      <c r="Q83" s="196">
        <f>IF(AND(OR(J83=TRUE,N83=TRUE),L83=3),IF(K83="",0,K83),0)</f>
        <v>0</v>
      </c>
      <c r="R83" s="201">
        <f>IF(V83,"SCEGLIERE!",IF(OR(Y83,X83,W83),"ANNO ?",""))</f>
      </c>
      <c r="S83" s="161">
        <f>IF(U83,"CFU ?","")</f>
      </c>
      <c r="T83" s="62"/>
      <c r="U83" s="214" t="b">
        <f>IF(AND(J83,OR(K83&lt;1,K83&gt;12)),TRUE,FALSE)</f>
        <v>0</v>
      </c>
      <c r="V83" s="214" t="b">
        <f>IF(AND(N83,J83=FALSE),TRUE,FALSE)</f>
        <v>0</v>
      </c>
      <c r="W83" s="214" t="b">
        <f>IF(AND(J83,N83=FALSE,L83&lt;$L$6),TRUE,FALSE)</f>
        <v>0</v>
      </c>
      <c r="X83" s="214" t="b">
        <f>IF(AND(N83,L83&gt;$L$6-$T$6+1),TRUE,FALSE)</f>
        <v>0</v>
      </c>
      <c r="Y83" s="214" t="b">
        <f>IF(OR(AND(J83=FALSE,N83=FALSE),AND(L83&lt;4,L83&gt;0)),FALSE,TRUE)</f>
        <v>0</v>
      </c>
      <c r="Z83" s="62"/>
      <c r="AA83" s="215" t="b">
        <f>AND(N83,Y83=FALSE,L83&lt;$L$6,L83&lt;M83)</f>
        <v>0</v>
      </c>
      <c r="AB83" s="205">
        <f>IF(AA83,1,"")</f>
      </c>
      <c r="AC83" s="215"/>
      <c r="AD83" s="165"/>
      <c r="AE83" s="118">
        <f>IF(AND(N83,Y83=FALSE,L83=$L$6,$T$6=1),K83,"")</f>
      </c>
    </row>
    <row r="84" spans="1:31" ht="24" customHeight="1">
      <c r="A84" s="297"/>
      <c r="B84" s="277"/>
      <c r="C84" s="278"/>
      <c r="D84" s="278"/>
      <c r="E84" s="279"/>
      <c r="F84" s="128"/>
      <c r="G84" s="245"/>
      <c r="H84" s="246"/>
      <c r="I84" s="247"/>
      <c r="J84" s="193" t="b">
        <v>0</v>
      </c>
      <c r="K84" s="241"/>
      <c r="L84" s="241"/>
      <c r="M84" s="50"/>
      <c r="N84" s="51" t="b">
        <v>0</v>
      </c>
      <c r="O84" s="22">
        <f>IF(AND(OR(J84=TRUE,N84=TRUE),L84=1),IF(K84="",0,K84),0)</f>
        <v>0</v>
      </c>
      <c r="P84" s="23">
        <f>IF(AND(OR(J84=TRUE,N84=TRUE),L84=2),IF(K84="",0,K84),0)</f>
        <v>0</v>
      </c>
      <c r="Q84" s="24">
        <f>IF(AND(OR(J84=TRUE,N84=TRUE),L84=3),IF(K84="",0,K84),0)</f>
        <v>0</v>
      </c>
      <c r="R84" s="201">
        <f>IF(V84,"SCEGLIERE!",IF(OR(Y84,X84,W84),"ANNO ?",""))</f>
      </c>
      <c r="S84" s="161">
        <f>IF(U84,"CFU ?","")</f>
      </c>
      <c r="T84" s="62"/>
      <c r="U84" s="214" t="b">
        <f>IF(AND(J84,OR(K84&lt;1,K84&gt;12)),TRUE,FALSE)</f>
        <v>0</v>
      </c>
      <c r="V84" s="214" t="b">
        <f>IF(AND(N84,J84=FALSE),TRUE,FALSE)</f>
        <v>0</v>
      </c>
      <c r="W84" s="214" t="b">
        <f>IF(AND(J84,N84=FALSE,L84&lt;$L$6),TRUE,FALSE)</f>
        <v>0</v>
      </c>
      <c r="X84" s="214" t="b">
        <f>IF(AND(N84,L84&gt;$L$6-$T$6+1),TRUE,FALSE)</f>
        <v>0</v>
      </c>
      <c r="Y84" s="214" t="b">
        <f>IF(OR(AND(J84=FALSE,N84=FALSE),AND(L84&lt;4,L84&gt;0)),FALSE,TRUE)</f>
        <v>0</v>
      </c>
      <c r="Z84" s="62"/>
      <c r="AA84" s="215" t="b">
        <f>AND(N84,Y84=FALSE,L84&lt;$L$6,L84&lt;M84)</f>
        <v>0</v>
      </c>
      <c r="AB84" s="205">
        <f>IF(AA84,1,"")</f>
      </c>
      <c r="AC84" s="215"/>
      <c r="AD84" s="165"/>
      <c r="AE84" s="118">
        <f>IF(AND(N84,Y84=FALSE,L84=$L$6,$T$6=1),K84,"")</f>
      </c>
    </row>
    <row r="85" spans="1:31" ht="24" customHeight="1">
      <c r="A85" s="297"/>
      <c r="B85" s="277"/>
      <c r="C85" s="278"/>
      <c r="D85" s="278"/>
      <c r="E85" s="279"/>
      <c r="F85" s="128"/>
      <c r="G85" s="245"/>
      <c r="H85" s="246"/>
      <c r="I85" s="247"/>
      <c r="J85" s="193" t="b">
        <v>0</v>
      </c>
      <c r="K85" s="241"/>
      <c r="L85" s="241"/>
      <c r="M85" s="50"/>
      <c r="N85" s="51" t="b">
        <v>0</v>
      </c>
      <c r="O85" s="22">
        <f>IF(AND(OR(J85=TRUE,N85=TRUE),L85=1),IF(K85="",0,K85),0)</f>
        <v>0</v>
      </c>
      <c r="P85" s="23">
        <f>IF(AND(OR(J85=TRUE,N85=TRUE),L85=2),IF(K85="",0,K85),0)</f>
        <v>0</v>
      </c>
      <c r="Q85" s="24">
        <f>IF(AND(OR(J85=TRUE,N85=TRUE),L85=3),IF(K85="",0,K85),0)</f>
        <v>0</v>
      </c>
      <c r="R85" s="201">
        <f>IF(V85,"SCEGLIERE!",IF(OR(Y85,X85,W85),"ANNO ?",""))</f>
      </c>
      <c r="S85" s="161">
        <f>IF(U85,"CFU ?","")</f>
      </c>
      <c r="T85" s="62"/>
      <c r="U85" s="214" t="b">
        <f>IF(AND(J85,OR(K85&lt;1,K85&gt;12)),TRUE,FALSE)</f>
        <v>0</v>
      </c>
      <c r="V85" s="214" t="b">
        <f>IF(AND(N85,J85=FALSE),TRUE,FALSE)</f>
        <v>0</v>
      </c>
      <c r="W85" s="214" t="b">
        <f>IF(AND(J85,N85=FALSE,L85&lt;$L$6),TRUE,FALSE)</f>
        <v>0</v>
      </c>
      <c r="X85" s="214" t="b">
        <f>IF(AND(N85,L85&gt;$L$6-$T$6+1),TRUE,FALSE)</f>
        <v>0</v>
      </c>
      <c r="Y85" s="214" t="b">
        <f>IF(OR(AND(J85=FALSE,N85=FALSE),AND(L85&lt;4,L85&gt;0)),FALSE,TRUE)</f>
        <v>0</v>
      </c>
      <c r="Z85" s="62"/>
      <c r="AA85" s="215" t="b">
        <f>AND(N85,Y85=FALSE,L85&lt;$L$6,L85&lt;M85)</f>
        <v>0</v>
      </c>
      <c r="AB85" s="205">
        <f>IF(AA85,1,"")</f>
      </c>
      <c r="AC85" s="215"/>
      <c r="AD85" s="165"/>
      <c r="AE85" s="118">
        <f>IF(AND(N85,Y85=FALSE,L85=$L$6,$T$6=1),K85,"")</f>
      </c>
    </row>
    <row r="86" spans="1:31" ht="24" customHeight="1">
      <c r="A86" s="297"/>
      <c r="B86" s="277"/>
      <c r="C86" s="278"/>
      <c r="D86" s="278"/>
      <c r="E86" s="279"/>
      <c r="F86" s="128"/>
      <c r="G86" s="245"/>
      <c r="H86" s="246"/>
      <c r="I86" s="247"/>
      <c r="J86" s="193" t="b">
        <v>0</v>
      </c>
      <c r="K86" s="241"/>
      <c r="L86" s="241"/>
      <c r="M86" s="50"/>
      <c r="N86" s="51" t="b">
        <v>0</v>
      </c>
      <c r="O86" s="22">
        <f>IF(AND(OR(J86=TRUE,N86=TRUE),L86=1),IF(K86="",0,K86),0)</f>
        <v>0</v>
      </c>
      <c r="P86" s="23">
        <f>IF(AND(OR(J86=TRUE,N86=TRUE),L86=2),IF(K86="",0,K86),0)</f>
        <v>0</v>
      </c>
      <c r="Q86" s="24">
        <f>IF(AND(OR(J86=TRUE,N86=TRUE),L86=3),IF(K86="",0,K86),0)</f>
        <v>0</v>
      </c>
      <c r="R86" s="201">
        <f>IF(V86,"SCEGLIERE!",IF(OR(Y86,X86,W86),"ANNO ?",""))</f>
      </c>
      <c r="S86" s="161">
        <f>IF(U86,"CFU ?","")</f>
      </c>
      <c r="T86" s="62"/>
      <c r="U86" s="214" t="b">
        <f>IF(AND(J86,OR(K86&lt;1,K86&gt;12)),TRUE,FALSE)</f>
        <v>0</v>
      </c>
      <c r="V86" s="214" t="b">
        <f>IF(AND(N86,J86=FALSE),TRUE,FALSE)</f>
        <v>0</v>
      </c>
      <c r="W86" s="214" t="b">
        <f>IF(AND(J86,N86=FALSE,L86&lt;$L$6),TRUE,FALSE)</f>
        <v>0</v>
      </c>
      <c r="X86" s="214" t="b">
        <f>IF(AND(N86,L86&gt;$L$6-$T$6+1),TRUE,FALSE)</f>
        <v>0</v>
      </c>
      <c r="Y86" s="214" t="b">
        <f>IF(OR(AND(J86=FALSE,N86=FALSE),AND(L86&lt;4,L86&gt;0)),FALSE,TRUE)</f>
        <v>0</v>
      </c>
      <c r="Z86" s="62"/>
      <c r="AA86" s="215" t="b">
        <f>AND(N86,Y86=FALSE,L86&lt;$L$6,L86&lt;M86)</f>
        <v>0</v>
      </c>
      <c r="AB86" s="205">
        <f>IF(AA86,1,"")</f>
      </c>
      <c r="AC86" s="215"/>
      <c r="AD86" s="165"/>
      <c r="AE86" s="118">
        <f>IF(AND(N86,Y86=FALSE,L86=$L$6,$T$6=1),K86,"")</f>
      </c>
    </row>
    <row r="87" spans="1:31" ht="24" customHeight="1" thickBot="1">
      <c r="A87" s="298"/>
      <c r="B87" s="277"/>
      <c r="C87" s="278"/>
      <c r="D87" s="278"/>
      <c r="E87" s="279"/>
      <c r="F87" s="128"/>
      <c r="G87" s="245"/>
      <c r="H87" s="246"/>
      <c r="I87" s="247"/>
      <c r="J87" s="193" t="b">
        <v>0</v>
      </c>
      <c r="K87" s="241"/>
      <c r="L87" s="241"/>
      <c r="M87" s="50"/>
      <c r="N87" s="51" t="b">
        <v>0</v>
      </c>
      <c r="O87" s="25">
        <f>IF(AND(OR(J87=TRUE,N87=TRUE),L87=1),IF(K87="",0,K87),0)</f>
        <v>0</v>
      </c>
      <c r="P87" s="26">
        <f>IF(AND(OR(J87=TRUE,N87=TRUE),L87=2),IF(K87="",0,K87),0)</f>
        <v>0</v>
      </c>
      <c r="Q87" s="27">
        <f>IF(AND(OR(J87=TRUE,N87=TRUE),L87=3),IF(K87="",0,K87),0)</f>
        <v>0</v>
      </c>
      <c r="R87" s="201">
        <f>IF(V87,"SCEGLIERE!",IF(OR(Y87,X87,W87),"ANNO ?",""))</f>
      </c>
      <c r="S87" s="161">
        <f>IF(U87,"CFU ?","")</f>
      </c>
      <c r="T87" s="62"/>
      <c r="U87" s="214" t="b">
        <f>IF(AND(J87,OR(K87&lt;1,K87&gt;12)),TRUE,FALSE)</f>
        <v>0</v>
      </c>
      <c r="V87" s="214" t="b">
        <f>IF(AND(N87,J87=FALSE),TRUE,FALSE)</f>
        <v>0</v>
      </c>
      <c r="W87" s="214" t="b">
        <f>IF(AND(J87,N87=FALSE,L87&lt;$L$6),TRUE,FALSE)</f>
        <v>0</v>
      </c>
      <c r="X87" s="214" t="b">
        <f>IF(AND(N87,L87&gt;$L$6-$T$6+1),TRUE,FALSE)</f>
        <v>0</v>
      </c>
      <c r="Y87" s="214" t="b">
        <f>IF(OR(AND(J87=FALSE,N87=FALSE),AND(L87&lt;4,L87&gt;0)),FALSE,TRUE)</f>
        <v>0</v>
      </c>
      <c r="Z87" s="62"/>
      <c r="AA87" s="215" t="b">
        <f>AND(N87,Y87=FALSE,L87&lt;$L$6,L87&lt;M87)</f>
        <v>0</v>
      </c>
      <c r="AB87" s="205">
        <f>IF(AA87,1,"")</f>
      </c>
      <c r="AC87" s="215"/>
      <c r="AD87" s="165"/>
      <c r="AE87" s="118">
        <f>IF(AND(N87,Y87=FALSE,L87=$L$6,$T$6=1),K87,"")</f>
      </c>
    </row>
    <row r="88" spans="10:17" ht="12.75">
      <c r="J88" s="184"/>
      <c r="K88" s="118"/>
      <c r="L88" s="147"/>
      <c r="M88" s="50"/>
      <c r="N88" s="4"/>
      <c r="O88" s="23"/>
      <c r="P88" s="23"/>
      <c r="Q88" s="23"/>
    </row>
    <row r="89" spans="1:31" ht="15" customHeight="1">
      <c r="A89" s="250" t="s">
        <v>95</v>
      </c>
      <c r="H89" s="147"/>
      <c r="I89" s="251" t="s">
        <v>1</v>
      </c>
      <c r="J89" s="262"/>
      <c r="K89" s="263">
        <f>SUM(K83:K87)</f>
        <v>0</v>
      </c>
      <c r="L89" s="147"/>
      <c r="M89" s="258"/>
      <c r="N89" s="51"/>
      <c r="O89" s="16">
        <f>SUM(O83:O87)</f>
        <v>0</v>
      </c>
      <c r="P89" s="17">
        <f>SUM(P83:P87)</f>
        <v>0</v>
      </c>
      <c r="Q89" s="18">
        <f>SUM(Q83:Q87)</f>
        <v>0</v>
      </c>
      <c r="R89" s="254">
        <f>IF(OR(U83:Y87),"ANNI, SCEGLI o CFU ?","")</f>
      </c>
      <c r="S89" s="161"/>
      <c r="T89" s="158"/>
      <c r="U89" s="224"/>
      <c r="V89" s="224"/>
      <c r="W89" s="224"/>
      <c r="X89" s="224"/>
      <c r="Y89" s="120"/>
      <c r="Z89" s="158"/>
      <c r="AA89" s="39"/>
      <c r="AB89" s="209"/>
      <c r="AC89" s="39"/>
      <c r="AD89" s="155"/>
      <c r="AE89" s="256">
        <f>SUM(AE83:AE88)</f>
        <v>0</v>
      </c>
    </row>
    <row r="90" spans="1:31" ht="15" customHeight="1" thickBot="1">
      <c r="A90" s="250"/>
      <c r="H90" s="147"/>
      <c r="I90" s="265"/>
      <c r="J90" s="264"/>
      <c r="K90" s="265"/>
      <c r="L90" s="147"/>
      <c r="M90" s="258"/>
      <c r="N90" s="51"/>
      <c r="O90" s="45"/>
      <c r="P90" s="45"/>
      <c r="Q90" s="45"/>
      <c r="R90" s="254"/>
      <c r="S90" s="161"/>
      <c r="T90" s="158"/>
      <c r="U90" s="224"/>
      <c r="V90" s="224"/>
      <c r="W90" s="224"/>
      <c r="X90" s="224"/>
      <c r="Y90" s="120"/>
      <c r="Z90" s="158"/>
      <c r="AA90" s="39"/>
      <c r="AB90" s="209"/>
      <c r="AC90" s="39"/>
      <c r="AD90" s="155"/>
      <c r="AE90" s="266"/>
    </row>
    <row r="91" spans="8:31" ht="18" customHeight="1" thickBot="1">
      <c r="H91" s="267" t="s">
        <v>41</v>
      </c>
      <c r="I91" s="268" t="s">
        <v>3</v>
      </c>
      <c r="J91" s="269"/>
      <c r="K91" s="63">
        <f>K89+K72</f>
        <v>168</v>
      </c>
      <c r="L91" s="147"/>
      <c r="M91" s="258"/>
      <c r="N91" s="4"/>
      <c r="O91" s="23"/>
      <c r="P91" s="23"/>
      <c r="Q91" s="23"/>
      <c r="R91" s="201"/>
      <c r="S91" s="161"/>
      <c r="T91" s="158"/>
      <c r="U91" s="224"/>
      <c r="V91" s="224"/>
      <c r="W91" s="224"/>
      <c r="X91" s="224"/>
      <c r="Y91" s="120"/>
      <c r="Z91" s="158"/>
      <c r="AA91" s="39"/>
      <c r="AB91" s="209"/>
      <c r="AC91" s="39"/>
      <c r="AD91" s="155"/>
      <c r="AE91" s="118"/>
    </row>
    <row r="92" spans="10:17" ht="6.75" customHeight="1">
      <c r="J92" s="184"/>
      <c r="K92" s="118"/>
      <c r="L92" s="147"/>
      <c r="M92" s="50"/>
      <c r="N92" s="51"/>
      <c r="O92" s="23"/>
      <c r="P92" s="23"/>
      <c r="Q92" s="23"/>
    </row>
    <row r="93" spans="2:17" ht="14.25" customHeight="1">
      <c r="B93" s="102" t="s">
        <v>5</v>
      </c>
      <c r="J93" s="181"/>
      <c r="M93" s="123"/>
      <c r="N93" s="3"/>
      <c r="O93" s="31"/>
      <c r="P93" s="31"/>
      <c r="Q93" s="31"/>
    </row>
    <row r="94" spans="10:17" ht="6" customHeight="1" thickBot="1">
      <c r="J94" s="181"/>
      <c r="M94" s="123"/>
      <c r="N94" s="3"/>
      <c r="O94" s="31"/>
      <c r="P94" s="31"/>
      <c r="Q94" s="31"/>
    </row>
    <row r="95" spans="1:24" ht="19.5" customHeight="1">
      <c r="A95" s="299" t="s">
        <v>39</v>
      </c>
      <c r="B95" s="318"/>
      <c r="C95" s="319"/>
      <c r="D95" s="319"/>
      <c r="E95" s="319"/>
      <c r="F95" s="319"/>
      <c r="G95" s="319"/>
      <c r="H95" s="319"/>
      <c r="I95" s="319"/>
      <c r="J95" s="319"/>
      <c r="K95" s="319"/>
      <c r="L95" s="320"/>
      <c r="M95" s="123"/>
      <c r="N95" s="3"/>
      <c r="O95" s="36" t="s">
        <v>28</v>
      </c>
      <c r="P95" s="31"/>
      <c r="Q95" s="31"/>
      <c r="T95" s="169" t="str">
        <f>IF(AND(L5="",S6=TRUE,R76="OK",O73="SI",P73="SI",Q73="SI",K73="SI",L70="SI",H63="",R40="",R70="",R89="",AD40="",AD70=""),"PDS OK","CI SONO ERRORI")</f>
        <v>CI SONO ERRORI</v>
      </c>
      <c r="U95" s="227"/>
      <c r="V95" s="227"/>
      <c r="W95" s="227"/>
      <c r="X95" s="227"/>
    </row>
    <row r="96" spans="1:17" ht="19.5" customHeight="1">
      <c r="A96" s="300"/>
      <c r="B96" s="321"/>
      <c r="C96" s="322"/>
      <c r="D96" s="322"/>
      <c r="E96" s="322"/>
      <c r="F96" s="322"/>
      <c r="G96" s="322"/>
      <c r="H96" s="322"/>
      <c r="I96" s="322"/>
      <c r="J96" s="322"/>
      <c r="K96" s="322"/>
      <c r="L96" s="323"/>
      <c r="M96" s="123"/>
      <c r="N96" s="3"/>
      <c r="O96" s="31"/>
      <c r="P96" s="31"/>
      <c r="Q96" s="31"/>
    </row>
    <row r="97" spans="1:17" ht="19.5" customHeight="1">
      <c r="A97" s="300"/>
      <c r="B97" s="321"/>
      <c r="C97" s="322"/>
      <c r="D97" s="322"/>
      <c r="E97" s="322"/>
      <c r="F97" s="322"/>
      <c r="G97" s="322"/>
      <c r="H97" s="322"/>
      <c r="I97" s="322"/>
      <c r="J97" s="322"/>
      <c r="K97" s="322"/>
      <c r="L97" s="323"/>
      <c r="M97" s="123"/>
      <c r="N97" s="3"/>
      <c r="O97" s="31"/>
      <c r="P97" s="31"/>
      <c r="Q97" s="31"/>
    </row>
    <row r="98" spans="1:17" ht="19.5" customHeight="1">
      <c r="A98" s="300"/>
      <c r="B98" s="321"/>
      <c r="C98" s="322"/>
      <c r="D98" s="322"/>
      <c r="E98" s="322"/>
      <c r="F98" s="322"/>
      <c r="G98" s="322"/>
      <c r="H98" s="322"/>
      <c r="I98" s="322"/>
      <c r="J98" s="322"/>
      <c r="K98" s="322"/>
      <c r="L98" s="323"/>
      <c r="M98" s="123"/>
      <c r="N98" s="3"/>
      <c r="O98" s="31"/>
      <c r="P98" s="31"/>
      <c r="Q98" s="31"/>
    </row>
    <row r="99" spans="1:17" ht="19.5" customHeight="1">
      <c r="A99" s="300"/>
      <c r="B99" s="321"/>
      <c r="C99" s="322"/>
      <c r="D99" s="322"/>
      <c r="E99" s="322"/>
      <c r="F99" s="322"/>
      <c r="G99" s="322"/>
      <c r="H99" s="322"/>
      <c r="I99" s="322"/>
      <c r="J99" s="322"/>
      <c r="K99" s="322"/>
      <c r="L99" s="323"/>
      <c r="M99" s="123"/>
      <c r="N99" s="3"/>
      <c r="O99" s="31"/>
      <c r="P99" s="31"/>
      <c r="Q99" s="31"/>
    </row>
    <row r="100" spans="1:17" ht="19.5" customHeight="1" thickBot="1">
      <c r="A100" s="301"/>
      <c r="B100" s="324"/>
      <c r="C100" s="325"/>
      <c r="D100" s="325"/>
      <c r="E100" s="325"/>
      <c r="F100" s="325"/>
      <c r="G100" s="325"/>
      <c r="H100" s="325"/>
      <c r="I100" s="325"/>
      <c r="J100" s="325"/>
      <c r="K100" s="325"/>
      <c r="L100" s="326"/>
      <c r="M100" s="123"/>
      <c r="N100" s="3"/>
      <c r="O100" s="31"/>
      <c r="P100" s="31"/>
      <c r="Q100" s="31"/>
    </row>
    <row r="101" spans="2:17" ht="12.75">
      <c r="B101" s="68"/>
      <c r="C101" s="68"/>
      <c r="D101" s="68"/>
      <c r="E101" s="68"/>
      <c r="F101" s="68"/>
      <c r="G101" s="68"/>
      <c r="H101" s="68"/>
      <c r="I101" s="68"/>
      <c r="J101" s="185"/>
      <c r="K101" s="88"/>
      <c r="L101" s="68"/>
      <c r="M101" s="123"/>
      <c r="N101" s="3"/>
      <c r="O101" s="31"/>
      <c r="P101" s="31"/>
      <c r="Q101" s="31"/>
    </row>
    <row r="102" spans="2:17" ht="15.75" customHeight="1">
      <c r="B102" s="170" t="s">
        <v>52</v>
      </c>
      <c r="C102" s="68"/>
      <c r="D102" s="68"/>
      <c r="E102" s="68"/>
      <c r="F102" s="68"/>
      <c r="G102" s="68"/>
      <c r="H102" s="68"/>
      <c r="I102" s="68"/>
      <c r="J102" s="185"/>
      <c r="K102" s="88"/>
      <c r="L102" s="68"/>
      <c r="M102" s="123"/>
      <c r="N102" s="3"/>
      <c r="O102" s="31"/>
      <c r="P102" s="32" t="s">
        <v>15</v>
      </c>
      <c r="Q102" s="31"/>
    </row>
    <row r="103" spans="2:17" ht="12.75">
      <c r="B103" s="68"/>
      <c r="C103" s="68"/>
      <c r="D103" s="68"/>
      <c r="E103" s="68"/>
      <c r="F103" s="68"/>
      <c r="G103" s="68"/>
      <c r="H103" s="68"/>
      <c r="I103" s="68"/>
      <c r="J103" s="185"/>
      <c r="K103" s="88"/>
      <c r="L103" s="68"/>
      <c r="M103" s="123"/>
      <c r="N103" s="3"/>
      <c r="Q103" s="31"/>
    </row>
    <row r="104" spans="10:17" ht="19.5" customHeight="1">
      <c r="J104" s="181"/>
      <c r="M104" s="123"/>
      <c r="N104" s="3"/>
      <c r="O104" s="31"/>
      <c r="P104" s="31"/>
      <c r="Q104" s="31"/>
    </row>
    <row r="105" spans="2:14" ht="17.25">
      <c r="B105" s="171" t="s">
        <v>53</v>
      </c>
      <c r="H105" s="171" t="s">
        <v>54</v>
      </c>
      <c r="J105" s="181"/>
      <c r="M105" s="123"/>
      <c r="N105" s="3"/>
    </row>
    <row r="106" spans="10:14" ht="12.75">
      <c r="J106" s="181"/>
      <c r="M106" s="123"/>
      <c r="N106" s="3"/>
    </row>
    <row r="107" spans="10:14" ht="12.75">
      <c r="J107" s="181"/>
      <c r="M107" s="123"/>
      <c r="N107" s="3"/>
    </row>
    <row r="108" spans="10:14" ht="12.75">
      <c r="J108" s="181"/>
      <c r="M108" s="123"/>
      <c r="N108" s="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  <row r="943" ht="12.75">
      <c r="M943" s="123"/>
    </row>
    <row r="944" ht="12.75">
      <c r="M944" s="123"/>
    </row>
    <row r="945" ht="12.75">
      <c r="M945" s="123"/>
    </row>
    <row r="946" ht="12.75">
      <c r="M946" s="123"/>
    </row>
    <row r="947" ht="12.75">
      <c r="M947" s="123"/>
    </row>
    <row r="948" ht="12.75">
      <c r="M948" s="123"/>
    </row>
    <row r="949" ht="12.75">
      <c r="M949" s="123"/>
    </row>
    <row r="950" ht="12.75">
      <c r="M950" s="123"/>
    </row>
    <row r="951" ht="12.75">
      <c r="M951" s="123"/>
    </row>
  </sheetData>
  <sheetProtection password="C7C7" sheet="1" objects="1" scenarios="1"/>
  <mergeCells count="31">
    <mergeCell ref="I2:M2"/>
    <mergeCell ref="G2:H2"/>
    <mergeCell ref="O76:P76"/>
    <mergeCell ref="N9:P9"/>
    <mergeCell ref="I3:K3"/>
    <mergeCell ref="N7:O7"/>
    <mergeCell ref="A95:A100"/>
    <mergeCell ref="A2:A7"/>
    <mergeCell ref="A14:A38"/>
    <mergeCell ref="A46:A68"/>
    <mergeCell ref="C2:E2"/>
    <mergeCell ref="E6:F6"/>
    <mergeCell ref="B87:E87"/>
    <mergeCell ref="B95:L100"/>
    <mergeCell ref="B83:E83"/>
    <mergeCell ref="B84:E84"/>
    <mergeCell ref="S77:AA77"/>
    <mergeCell ref="R72:AB73"/>
    <mergeCell ref="O77:P77"/>
    <mergeCell ref="C7:H7"/>
    <mergeCell ref="B86:E86"/>
    <mergeCell ref="A83:A87"/>
    <mergeCell ref="B85:E85"/>
    <mergeCell ref="AD71:AD72"/>
    <mergeCell ref="C3:E3"/>
    <mergeCell ref="D4:E4"/>
    <mergeCell ref="B67:E67"/>
    <mergeCell ref="Y6:AD6"/>
    <mergeCell ref="N6:P6"/>
    <mergeCell ref="B68:E68"/>
    <mergeCell ref="R8:Y8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78" max="26" man="1"/>
  </rowBreaks>
  <ignoredErrors>
    <ignoredError sqref="Q47 P84 R48 Y48 R5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2022-12-19T15:35:53Z</dcterms:modified>
  <cp:category/>
  <cp:version/>
  <cp:contentType/>
  <cp:contentStatus/>
</cp:coreProperties>
</file>