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Ing. Logistica e dei Trasporti" sheetId="1" r:id="rId1"/>
  </sheets>
  <definedNames>
    <definedName name="_xlnm.Print_Area" localSheetId="0">'Ing. Logistica e dei Trasporti'!$A$1:$AE$108</definedName>
  </definedNames>
  <calcPr fullCalcOnLoad="1"/>
</workbook>
</file>

<file path=xl/sharedStrings.xml><?xml version="1.0" encoding="utf-8"?>
<sst xmlns="http://schemas.openxmlformats.org/spreadsheetml/2006/main" count="127" uniqueCount="107">
  <si>
    <t>Prova finale</t>
  </si>
  <si>
    <t>CFU</t>
  </si>
  <si>
    <t xml:space="preserve">Lingua straniera 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</si>
  <si>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</si>
  <si>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</si>
  <si>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</si>
  <si>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</si>
  <si>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</si>
  <si>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</si>
  <si>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</si>
  <si>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</si>
  <si>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</si>
  <si>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</si>
  <si>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CFU 3</t>
  </si>
  <si>
    <t>Controllo CFU singoli anni</t>
  </si>
  <si>
    <t>Firma Studente</t>
  </si>
  <si>
    <t>CFU ANT</t>
  </si>
  <si>
    <t>TOTALE CFU ANTICIPI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</si>
  <si>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</si>
  <si>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</si>
  <si>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</si>
  <si>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</si>
  <si>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</si>
  <si>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</si>
  <si>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</si>
  <si>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</si>
  <si>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</si>
  <si>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</si>
  <si>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</si>
  <si>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</si>
  <si>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</si>
  <si>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</si>
  <si>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</si>
  <si>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</si>
  <si>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</si>
  <si>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</si>
  <si>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</si>
  <si>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</si>
  <si>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</si>
  <si>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</si>
  <si>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</si>
  <si>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</si>
  <si>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Ricerca Operativa</t>
  </si>
  <si>
    <t>Analisi Matematica I</t>
  </si>
  <si>
    <t>Fisica Generale I</t>
  </si>
  <si>
    <t>Geometria</t>
  </si>
  <si>
    <t>Analisi Matematica II</t>
  </si>
  <si>
    <t>Fisica Generale II</t>
  </si>
  <si>
    <t>Macchine</t>
  </si>
  <si>
    <t>Impianti Industriali</t>
  </si>
  <si>
    <t>A scelta (12 crediti - valgono un esame)</t>
  </si>
  <si>
    <t>Gestione della Qualità</t>
  </si>
  <si>
    <t>Data presentazione</t>
  </si>
  <si>
    <t>Data approvazione</t>
  </si>
  <si>
    <t>Firma Coordinatore CdS</t>
  </si>
  <si>
    <t>Sostenuto*</t>
  </si>
  <si>
    <t xml:space="preserve">   RIEPILOGO PER SEGRETERIA</t>
  </si>
  <si>
    <t>Tecnologie dei Processi Produttivi</t>
  </si>
  <si>
    <t>Gestione Aziendale 1</t>
  </si>
  <si>
    <t>Automazione Manifatturiera</t>
  </si>
  <si>
    <t>Fisica Tecnica Ambientale</t>
  </si>
  <si>
    <t>Fonti Rinnovabili di Energia**</t>
  </si>
  <si>
    <t xml:space="preserve">  ** In alternativa a Fisica Tecnica Ambientale</t>
  </si>
  <si>
    <t>Gestione dell'Energia</t>
  </si>
  <si>
    <t>Gestione ed Economia dell'Energia</t>
  </si>
  <si>
    <t>Laboratorio di Ricerca Operativa</t>
  </si>
  <si>
    <t>Laboratorio di Tecnologie dei Processi Produttivi</t>
  </si>
  <si>
    <t>Robotica con Laboratorio</t>
  </si>
  <si>
    <t>Sistemi Software</t>
  </si>
  <si>
    <t>Teoria dei Sistemi di Trasporto 1 + 2</t>
  </si>
  <si>
    <t>Modelli di Sistemi di Produzione + Logistica</t>
  </si>
  <si>
    <t>Trasporti Urbani e Metropolitani</t>
  </si>
  <si>
    <t>Istituzioni di Diritto Privato</t>
  </si>
  <si>
    <t>Gestione ed Esercizio dei Sistemi di Trasporto</t>
  </si>
  <si>
    <t>Esami in soprannumero (max 5)</t>
  </si>
  <si>
    <t>Gestione Aziendale 2</t>
  </si>
  <si>
    <t>Fondamenti di Marketing</t>
  </si>
  <si>
    <t>Corso di Laurea in Ingegneria Gestionale</t>
  </si>
  <si>
    <t>NUM. ANTICIPI</t>
  </si>
  <si>
    <t xml:space="preserve">                                        Crediti max per anno (escluso prova finale)</t>
  </si>
  <si>
    <t>Economia ed Organizzazione Aziendale 1 + 2</t>
  </si>
  <si>
    <t>Metodi e Modelli di Ottimizzazione Discreta 1</t>
  </si>
  <si>
    <t>CFU esami corso di laurea più soprannumero e anticipi</t>
  </si>
  <si>
    <t>CFU acquisiti nell'anno</t>
  </si>
  <si>
    <t>Compilare solo</t>
  </si>
  <si>
    <t>le parti in verde</t>
  </si>
  <si>
    <t xml:space="preserve">      ANNO DI ISCRIZIONE</t>
  </si>
  <si>
    <t>&lt;aaaa/aaaa&gt;</t>
  </si>
  <si>
    <t>Elettrotecnica</t>
  </si>
  <si>
    <t>Fondamenti di Automatica e Controlli Automatici</t>
  </si>
  <si>
    <t>Sistemi di Telecomunicazioni</t>
  </si>
  <si>
    <t>Turismo Digitale</t>
  </si>
  <si>
    <t>ANNO ACCADEMICO corrente</t>
  </si>
  <si>
    <t xml:space="preserve">      ANNO IMMATRICOLAZIONE</t>
  </si>
  <si>
    <t>Da sostenere</t>
  </si>
  <si>
    <t xml:space="preserve">  * Verbalizzato in un a.a. precedente a quello corrente</t>
  </si>
  <si>
    <t>Insegnamenti caratterizzanti di altri indirizzi:</t>
  </si>
  <si>
    <t>Probabilità e Processi Stocastici</t>
  </si>
  <si>
    <t xml:space="preserve">  *** Solo se anche Sistemi di Telecomunicazione</t>
  </si>
  <si>
    <t>Gestione dello Spettro Radio***</t>
  </si>
  <si>
    <t xml:space="preserve">     In Corso</t>
  </si>
  <si>
    <t xml:space="preserve">   Fuori Corso</t>
  </si>
  <si>
    <t>Economia Applicata all'Ingegneria 1 + 2</t>
  </si>
  <si>
    <t>Fondamenti di Informatica</t>
  </si>
  <si>
    <t>Fondamenti di Chimica dei Materiali</t>
  </si>
  <si>
    <t>Metodi Esplorativi per l'Analisi dei Dati</t>
  </si>
  <si>
    <t>INDIRIZZO: Ing. Logistica e dei Trasporti A.A.2019/2020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</si>
</sst>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2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16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5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8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8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5" xfId="0" applyFont="1" applyBorder="1" applyAlignment="1" applyProtection="1">
      <alignment/>
      <protection hidden="1" locked="0"/>
    </xf>
    <xf numFmtId="0" fontId="10" fillId="0" borderId="35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18" fillId="0" borderId="23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0" fillId="0" borderId="0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15" fillId="32" borderId="11" xfId="0" applyFont="1" applyFill="1" applyBorder="1" applyAlignment="1" applyProtection="1">
      <alignment horizontal="center"/>
      <protection/>
    </xf>
    <xf numFmtId="0" fontId="15" fillId="32" borderId="11" xfId="0" applyFont="1" applyFill="1" applyBorder="1" applyAlignment="1">
      <alignment horizontal="center"/>
    </xf>
    <xf numFmtId="0" fontId="15" fillId="32" borderId="36" xfId="0" applyFont="1" applyFill="1" applyBorder="1" applyAlignment="1">
      <alignment horizontal="center"/>
    </xf>
    <xf numFmtId="0" fontId="15" fillId="32" borderId="0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>
      <alignment horizontal="center"/>
    </xf>
    <xf numFmtId="0" fontId="15" fillId="32" borderId="18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4" fillId="0" borderId="20" xfId="0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0" fontId="4" fillId="0" borderId="17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 hidden="1" locked="0"/>
    </xf>
    <xf numFmtId="0" fontId="8" fillId="0" borderId="3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20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 locked="0"/>
    </xf>
    <xf numFmtId="0" fontId="15" fillId="0" borderId="0" xfId="0" applyFont="1" applyAlignment="1" applyProtection="1">
      <alignment/>
      <protection/>
    </xf>
    <xf numFmtId="0" fontId="9" fillId="4" borderId="40" xfId="0" applyFont="1" applyFill="1" applyBorder="1" applyAlignment="1" applyProtection="1">
      <alignment horizontal="left"/>
      <protection locked="0"/>
    </xf>
    <xf numFmtId="0" fontId="9" fillId="4" borderId="41" xfId="0" applyFont="1" applyFill="1" applyBorder="1" applyAlignment="1" applyProtection="1">
      <alignment horizontal="left"/>
      <protection locked="0"/>
    </xf>
    <xf numFmtId="0" fontId="9" fillId="4" borderId="42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/>
      <protection/>
    </xf>
    <xf numFmtId="0" fontId="4" fillId="0" borderId="43" xfId="0" applyFont="1" applyBorder="1" applyAlignment="1" applyProtection="1">
      <alignment horizontal="center"/>
      <protection hidden="1"/>
    </xf>
    <xf numFmtId="0" fontId="0" fillId="0" borderId="44" xfId="0" applyBorder="1" applyAlignment="1">
      <alignment horizontal="center"/>
    </xf>
    <xf numFmtId="0" fontId="9" fillId="4" borderId="45" xfId="0" applyFont="1" applyFill="1" applyBorder="1" applyAlignment="1" applyProtection="1">
      <alignment horizontal="left"/>
      <protection locked="0"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49" fontId="9" fillId="4" borderId="16" xfId="0" applyNumberFormat="1" applyFont="1" applyFill="1" applyBorder="1" applyAlignment="1" applyProtection="1">
      <alignment horizontal="left"/>
      <protection locked="0"/>
    </xf>
    <xf numFmtId="49" fontId="9" fillId="4" borderId="17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14" fillId="33" borderId="47" xfId="0" applyFont="1" applyFill="1" applyBorder="1" applyAlignment="1" applyProtection="1">
      <alignment vertical="center" textRotation="90"/>
      <protection/>
    </xf>
    <xf numFmtId="0" fontId="0" fillId="33" borderId="48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2" fillId="34" borderId="47" xfId="0" applyFont="1" applyFill="1" applyBorder="1" applyAlignment="1" applyProtection="1">
      <alignment vertical="center" textRotation="90"/>
      <protection/>
    </xf>
    <xf numFmtId="0" fontId="2" fillId="0" borderId="48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14" fillId="4" borderId="47" xfId="0" applyFont="1" applyFill="1" applyBorder="1" applyAlignment="1" applyProtection="1">
      <alignment vertical="center" textRotation="90"/>
      <protection/>
    </xf>
    <xf numFmtId="0" fontId="0" fillId="0" borderId="48" xfId="0" applyBorder="1" applyAlignment="1" applyProtection="1">
      <alignment vertical="center" textRotation="90"/>
      <protection/>
    </xf>
    <xf numFmtId="0" fontId="0" fillId="0" borderId="48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4" fillId="35" borderId="47" xfId="0" applyFont="1" applyFill="1" applyBorder="1" applyAlignment="1" applyProtection="1">
      <alignment vertical="center" textRotation="90"/>
      <protection/>
    </xf>
    <xf numFmtId="0" fontId="14" fillId="35" borderId="48" xfId="0" applyFont="1" applyFill="1" applyBorder="1" applyAlignment="1" applyProtection="1">
      <alignment vertical="center" textRotation="90"/>
      <protection/>
    </xf>
    <xf numFmtId="0" fontId="0" fillId="35" borderId="48" xfId="0" applyFill="1" applyBorder="1" applyAlignment="1" applyProtection="1">
      <alignment textRotation="90"/>
      <protection/>
    </xf>
    <xf numFmtId="0" fontId="0" fillId="35" borderId="48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9" fillId="4" borderId="40" xfId="0" applyFont="1" applyFill="1" applyBorder="1" applyAlignment="1" applyProtection="1">
      <alignment/>
      <protection locked="0"/>
    </xf>
    <xf numFmtId="0" fontId="0" fillId="4" borderId="41" xfId="0" applyFill="1" applyBorder="1" applyAlignment="1" applyProtection="1">
      <alignment/>
      <protection locked="0"/>
    </xf>
    <xf numFmtId="0" fontId="0" fillId="4" borderId="42" xfId="0" applyFill="1" applyBorder="1" applyAlignment="1" applyProtection="1">
      <alignment/>
      <protection locked="0"/>
    </xf>
    <xf numFmtId="0" fontId="9" fillId="4" borderId="15" xfId="0" applyFont="1" applyFill="1" applyBorder="1" applyAlignment="1" applyProtection="1">
      <alignment/>
      <protection locked="0"/>
    </xf>
    <xf numFmtId="0" fontId="0" fillId="4" borderId="17" xfId="0" applyFill="1" applyBorder="1" applyAlignment="1" applyProtection="1">
      <alignment/>
      <protection locked="0"/>
    </xf>
    <xf numFmtId="0" fontId="18" fillId="4" borderId="23" xfId="0" applyFont="1" applyFill="1" applyBorder="1" applyAlignment="1" applyProtection="1">
      <alignment vertical="center"/>
      <protection locked="0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18" fillId="4" borderId="49" xfId="0" applyFont="1" applyFill="1" applyBorder="1" applyAlignment="1" applyProtection="1">
      <alignment vertical="top" wrapText="1"/>
      <protection locked="0"/>
    </xf>
    <xf numFmtId="0" fontId="18" fillId="4" borderId="24" xfId="0" applyFont="1" applyFill="1" applyBorder="1" applyAlignment="1">
      <alignment vertical="top" wrapText="1"/>
    </xf>
    <xf numFmtId="0" fontId="18" fillId="4" borderId="30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2" xfId="0" applyFont="1" applyFill="1" applyBorder="1" applyAlignment="1">
      <alignment vertical="top" wrapText="1"/>
    </xf>
    <xf numFmtId="0" fontId="18" fillId="4" borderId="50" xfId="0" applyFont="1" applyFill="1" applyBorder="1" applyAlignment="1">
      <alignment vertical="top" wrapText="1"/>
    </xf>
    <xf numFmtId="0" fontId="18" fillId="4" borderId="25" xfId="0" applyFont="1" applyFill="1" applyBorder="1" applyAlignment="1">
      <alignment vertical="top" wrapText="1"/>
    </xf>
    <xf numFmtId="0" fontId="18" fillId="4" borderId="34" xfId="0" applyFont="1" applyFill="1" applyBorder="1" applyAlignment="1">
      <alignment vertical="top" wrapText="1"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43" xfId="0" applyFont="1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4" fillId="3" borderId="47" xfId="0" applyFont="1" applyFill="1" applyBorder="1" applyAlignment="1" applyProtection="1">
      <alignment vertical="center" textRotation="90"/>
      <protection/>
    </xf>
    <xf numFmtId="0" fontId="14" fillId="3" borderId="48" xfId="0" applyFont="1" applyFill="1" applyBorder="1" applyAlignment="1" applyProtection="1">
      <alignment vertical="center" textRotation="90"/>
      <protection/>
    </xf>
    <xf numFmtId="0" fontId="0" fillId="3" borderId="27" xfId="0" applyFill="1" applyBorder="1" applyAlignment="1" applyProtection="1">
      <alignment textRotation="90"/>
      <protection/>
    </xf>
    <xf numFmtId="0" fontId="0" fillId="0" borderId="47" xfId="0" applyFont="1" applyBorder="1" applyAlignment="1" applyProtection="1">
      <alignment horizontal="center" wrapText="1"/>
      <protection/>
    </xf>
    <xf numFmtId="0" fontId="0" fillId="0" borderId="48" xfId="0" applyBorder="1" applyAlignment="1">
      <alignment horizontal="center" wrapText="1"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49" fontId="9" fillId="4" borderId="15" xfId="0" applyNumberFormat="1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15" fillId="4" borderId="15" xfId="0" applyFont="1" applyFill="1" applyBorder="1" applyAlignment="1" applyProtection="1">
      <alignment horizontal="center"/>
      <protection/>
    </xf>
    <xf numFmtId="0" fontId="15" fillId="4" borderId="16" xfId="0" applyFont="1" applyFill="1" applyBorder="1" applyAlignment="1" applyProtection="1">
      <alignment horizontal="center"/>
      <protection/>
    </xf>
    <xf numFmtId="0" fontId="15" fillId="4" borderId="17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61" fillId="0" borderId="0" xfId="0" applyFont="1" applyAlignment="1" applyProtection="1">
      <alignment wrapText="1"/>
      <protection/>
    </xf>
    <xf numFmtId="0" fontId="61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2584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2584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2584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E95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6" customWidth="1"/>
    <col min="2" max="3" width="9.140625" style="66" customWidth="1"/>
    <col min="4" max="4" width="16.28125" style="66" customWidth="1"/>
    <col min="5" max="5" width="40.7109375" style="66" customWidth="1"/>
    <col min="6" max="6" width="8.140625" style="66" hidden="1" customWidth="1"/>
    <col min="7" max="7" width="3.00390625" style="66" customWidth="1"/>
    <col min="8" max="8" width="11.57421875" style="66" customWidth="1"/>
    <col min="9" max="9" width="12.57421875" style="66" customWidth="1"/>
    <col min="10" max="10" width="3.00390625" style="66" customWidth="1"/>
    <col min="11" max="11" width="5.57421875" style="67" customWidth="1"/>
    <col min="12" max="12" width="7.8515625" style="66" customWidth="1"/>
    <col min="13" max="13" width="8.00390625" style="66" customWidth="1"/>
    <col min="14" max="14" width="3.00390625" style="89" customWidth="1"/>
    <col min="15" max="17" width="7.28125" style="71" customWidth="1"/>
    <col min="18" max="18" width="11.7109375" style="72" customWidth="1"/>
    <col min="19" max="19" width="5.7109375" style="73" customWidth="1"/>
    <col min="20" max="20" width="4.7109375" style="74" customWidth="1"/>
    <col min="21" max="24" width="0.85546875" style="218" customWidth="1"/>
    <col min="25" max="25" width="0.85546875" style="75" customWidth="1"/>
    <col min="26" max="26" width="4.7109375" style="74" customWidth="1"/>
    <col min="27" max="27" width="0.85546875" style="38" customWidth="1"/>
    <col min="28" max="28" width="8.28125" style="203" customWidth="1"/>
    <col min="29" max="29" width="0.85546875" style="38" customWidth="1"/>
    <col min="30" max="30" width="12.7109375" style="77" customWidth="1"/>
    <col min="31" max="31" width="8.7109375" style="67" customWidth="1"/>
    <col min="32" max="16384" width="9.140625" style="66" customWidth="1"/>
  </cols>
  <sheetData>
    <row r="1" spans="13:16" ht="7.5" customHeight="1" thickBot="1">
      <c r="M1" s="68"/>
      <c r="N1" s="69"/>
      <c r="O1" s="70"/>
      <c r="P1" s="70"/>
    </row>
    <row r="2" spans="1:30" ht="18.75" customHeight="1" thickBot="1">
      <c r="A2" s="287" t="s">
        <v>19</v>
      </c>
      <c r="B2" s="1" t="s">
        <v>6</v>
      </c>
      <c r="C2" s="299" t="s">
        <v>29</v>
      </c>
      <c r="D2" s="300"/>
      <c r="E2" s="301"/>
      <c r="F2" s="2"/>
      <c r="G2" s="274" t="s">
        <v>7</v>
      </c>
      <c r="H2" s="274"/>
      <c r="I2" s="271" t="s">
        <v>30</v>
      </c>
      <c r="J2" s="272"/>
      <c r="K2" s="272"/>
      <c r="L2" s="272"/>
      <c r="M2" s="273"/>
      <c r="N2" s="78"/>
      <c r="O2" s="231"/>
      <c r="P2" s="232" t="s">
        <v>84</v>
      </c>
      <c r="Q2" s="233"/>
      <c r="S2" s="79"/>
      <c r="T2" s="80" t="s">
        <v>56</v>
      </c>
      <c r="U2" s="219"/>
      <c r="V2" s="219"/>
      <c r="W2" s="219"/>
      <c r="X2" s="219"/>
      <c r="Y2" s="81"/>
      <c r="Z2" s="82"/>
      <c r="AA2" s="83"/>
      <c r="AB2" s="204"/>
      <c r="AC2" s="84"/>
      <c r="AD2" s="85"/>
    </row>
    <row r="3" spans="1:19" ht="21" customHeight="1">
      <c r="A3" s="288"/>
      <c r="B3" s="6" t="s">
        <v>10</v>
      </c>
      <c r="C3" s="302" t="s">
        <v>31</v>
      </c>
      <c r="D3" s="330"/>
      <c r="E3" s="331"/>
      <c r="F3" s="7"/>
      <c r="G3" s="7" t="s">
        <v>8</v>
      </c>
      <c r="H3" s="7"/>
      <c r="I3" s="280" t="s">
        <v>33</v>
      </c>
      <c r="J3" s="281"/>
      <c r="K3" s="282"/>
      <c r="M3" s="8"/>
      <c r="O3" s="234"/>
      <c r="P3" s="235" t="s">
        <v>85</v>
      </c>
      <c r="Q3" s="236"/>
      <c r="R3" s="91"/>
      <c r="S3" s="92"/>
    </row>
    <row r="4" spans="1:19" ht="21" customHeight="1">
      <c r="A4" s="288"/>
      <c r="B4" s="6" t="s">
        <v>35</v>
      </c>
      <c r="C4" s="86"/>
      <c r="D4" s="332" t="s">
        <v>32</v>
      </c>
      <c r="E4" s="331"/>
      <c r="F4" s="7"/>
      <c r="G4" s="8"/>
      <c r="H4" s="93"/>
      <c r="I4" s="93"/>
      <c r="J4" s="88"/>
      <c r="K4" s="70"/>
      <c r="L4" s="9"/>
      <c r="M4" s="8"/>
      <c r="N4" s="94"/>
      <c r="O4" s="70"/>
      <c r="P4" s="88"/>
      <c r="Q4" s="90"/>
      <c r="R4" s="91"/>
      <c r="S4" s="92"/>
    </row>
    <row r="5" spans="1:19" ht="21" customHeight="1">
      <c r="A5" s="288"/>
      <c r="B5" s="7" t="s">
        <v>38</v>
      </c>
      <c r="C5" s="86"/>
      <c r="D5" s="86"/>
      <c r="E5" s="87"/>
      <c r="F5" s="7"/>
      <c r="G5" s="8"/>
      <c r="H5" s="94"/>
      <c r="I5" s="70"/>
      <c r="J5" s="88"/>
      <c r="K5" s="95">
        <v>1</v>
      </c>
      <c r="L5" s="91">
        <f>IF(AND(L6&gt;0,L6&lt;4),"","NON VALIDO")</f>
      </c>
      <c r="M5" s="8"/>
      <c r="N5" s="88" t="s">
        <v>100</v>
      </c>
      <c r="O5" s="70"/>
      <c r="P5" s="88" t="s">
        <v>101</v>
      </c>
      <c r="Q5" s="90"/>
      <c r="R5" s="91"/>
      <c r="S5" s="92"/>
    </row>
    <row r="6" spans="1:30" ht="23.25" customHeight="1">
      <c r="A6" s="288"/>
      <c r="B6" s="6" t="s">
        <v>92</v>
      </c>
      <c r="C6" s="68"/>
      <c r="D6" s="68"/>
      <c r="E6" s="302" t="s">
        <v>87</v>
      </c>
      <c r="F6" s="303"/>
      <c r="G6" s="248"/>
      <c r="H6" s="37" t="s">
        <v>86</v>
      </c>
      <c r="I6" s="68"/>
      <c r="J6" s="96"/>
      <c r="K6" s="97"/>
      <c r="L6" s="237">
        <v>1</v>
      </c>
      <c r="M6" s="8"/>
      <c r="N6" s="335"/>
      <c r="O6" s="336"/>
      <c r="P6" s="337"/>
      <c r="Q6" s="90"/>
      <c r="R6" s="98">
        <f>L6</f>
        <v>1</v>
      </c>
      <c r="S6" s="270" t="b">
        <f>IF(T6=2,TRUE,IF(R6&lt;3,FALSE,TRUE))</f>
        <v>1</v>
      </c>
      <c r="T6" s="191">
        <v>2</v>
      </c>
      <c r="U6" s="191"/>
      <c r="V6" s="191"/>
      <c r="W6" s="191"/>
      <c r="X6" s="191"/>
      <c r="Y6" s="333" t="str">
        <f>IF(T6=2,"IN CORSO",IF(R6&lt;3,"ERRORE FUORI CORSO","FUORI CORSO"))</f>
        <v>IN CORSO</v>
      </c>
      <c r="Z6" s="334"/>
      <c r="AA6" s="334"/>
      <c r="AB6" s="334"/>
      <c r="AC6" s="334"/>
      <c r="AD6" s="334"/>
    </row>
    <row r="7" spans="1:27" ht="8.25" customHeight="1" thickBot="1">
      <c r="A7" s="289"/>
      <c r="B7" s="10"/>
      <c r="C7" s="323"/>
      <c r="D7" s="324"/>
      <c r="E7" s="324"/>
      <c r="F7" s="324"/>
      <c r="G7" s="324"/>
      <c r="H7" s="324"/>
      <c r="I7" s="68"/>
      <c r="J7" s="68"/>
      <c r="K7" s="88"/>
      <c r="L7" s="228"/>
      <c r="M7" s="68"/>
      <c r="N7" s="283"/>
      <c r="O7" s="283"/>
      <c r="P7" s="70"/>
      <c r="Q7" s="90"/>
      <c r="Z7" s="73"/>
      <c r="AA7" s="100"/>
    </row>
    <row r="8" spans="9:27" ht="12.75">
      <c r="I8" s="229"/>
      <c r="J8" s="68"/>
      <c r="K8" s="88"/>
      <c r="L8" s="68"/>
      <c r="M8" s="68"/>
      <c r="N8" s="69"/>
      <c r="O8" s="70"/>
      <c r="P8" s="70"/>
      <c r="Q8" s="90"/>
      <c r="R8" s="338" t="s">
        <v>24</v>
      </c>
      <c r="S8" s="339"/>
      <c r="T8" s="339"/>
      <c r="U8" s="339"/>
      <c r="V8" s="339"/>
      <c r="W8" s="339"/>
      <c r="X8" s="339"/>
      <c r="Y8" s="339"/>
      <c r="Z8" s="98">
        <f>IF(T6=1,18,18)</f>
        <v>18</v>
      </c>
      <c r="AA8" s="73"/>
    </row>
    <row r="9" spans="2:19" ht="25.5" customHeight="1" thickBot="1">
      <c r="B9" s="172" t="s">
        <v>77</v>
      </c>
      <c r="C9" s="101"/>
      <c r="D9" s="101"/>
      <c r="E9" s="101"/>
      <c r="I9" s="249" t="s">
        <v>93</v>
      </c>
      <c r="J9" s="230"/>
      <c r="K9" s="13"/>
      <c r="L9" s="11"/>
      <c r="M9" s="11"/>
      <c r="N9" s="277" t="s">
        <v>87</v>
      </c>
      <c r="O9" s="278"/>
      <c r="P9" s="279"/>
      <c r="Q9" s="173"/>
      <c r="S9" s="100"/>
    </row>
    <row r="10" ht="25.5" customHeight="1" thickBot="1">
      <c r="B10" s="200" t="s">
        <v>106</v>
      </c>
    </row>
    <row r="11" spans="2:17" ht="15.75" customHeight="1" thickBot="1">
      <c r="B11" s="102" t="s">
        <v>27</v>
      </c>
      <c r="C11" s="102"/>
      <c r="O11" s="103"/>
      <c r="P11" s="104" t="s">
        <v>14</v>
      </c>
      <c r="Q11" s="105"/>
    </row>
    <row r="12" spans="1:31" s="108" customFormat="1" ht="31.5" customHeight="1">
      <c r="A12" s="106"/>
      <c r="B12" s="106"/>
      <c r="C12" s="106"/>
      <c r="D12" s="106"/>
      <c r="E12" s="106"/>
      <c r="F12" s="106"/>
      <c r="G12" s="106"/>
      <c r="H12" s="107" t="s">
        <v>55</v>
      </c>
      <c r="I12" s="107" t="s">
        <v>94</v>
      </c>
      <c r="K12" s="107" t="s">
        <v>1</v>
      </c>
      <c r="L12" s="109" t="s">
        <v>9</v>
      </c>
      <c r="M12" s="109" t="s">
        <v>26</v>
      </c>
      <c r="N12" s="110"/>
      <c r="O12" s="41" t="s">
        <v>11</v>
      </c>
      <c r="P12" s="42" t="s">
        <v>12</v>
      </c>
      <c r="Q12" s="43" t="s">
        <v>13</v>
      </c>
      <c r="R12" s="72"/>
      <c r="S12" s="73"/>
      <c r="T12" s="40" t="s">
        <v>16</v>
      </c>
      <c r="U12" s="220"/>
      <c r="V12" s="220"/>
      <c r="W12" s="220"/>
      <c r="X12" s="220"/>
      <c r="Y12" s="75"/>
      <c r="Z12" s="111" t="s">
        <v>18</v>
      </c>
      <c r="AA12" s="100"/>
      <c r="AB12" s="112" t="s">
        <v>34</v>
      </c>
      <c r="AC12" s="99"/>
      <c r="AD12" s="113" t="s">
        <v>36</v>
      </c>
      <c r="AE12" s="114" t="s">
        <v>22</v>
      </c>
    </row>
    <row r="13" spans="9:24" ht="13.5" thickBot="1">
      <c r="I13" s="68"/>
      <c r="J13" s="68"/>
      <c r="L13" s="71"/>
      <c r="O13" s="19"/>
      <c r="P13" s="20"/>
      <c r="Q13" s="21"/>
      <c r="T13" s="98"/>
      <c r="U13" s="221"/>
      <c r="V13" s="221"/>
      <c r="W13" s="221"/>
      <c r="X13" s="221"/>
    </row>
    <row r="14" spans="1:31" ht="24" customHeight="1">
      <c r="A14" s="290" t="s">
        <v>20</v>
      </c>
      <c r="B14" s="52" t="s">
        <v>43</v>
      </c>
      <c r="C14" s="115"/>
      <c r="D14" s="115"/>
      <c r="E14" s="115"/>
      <c r="F14" s="116"/>
      <c r="G14" s="238"/>
      <c r="H14" s="239"/>
      <c r="I14" s="240"/>
      <c r="J14" s="4">
        <v>2</v>
      </c>
      <c r="K14" s="44">
        <v>12</v>
      </c>
      <c r="L14" s="241"/>
      <c r="M14" s="62">
        <v>1</v>
      </c>
      <c r="N14" s="51"/>
      <c r="O14" s="22">
        <f aca="true" t="shared" si="0" ref="O14:O32">IF(L14=1,K14,0)</f>
        <v>0</v>
      </c>
      <c r="P14" s="23">
        <f aca="true" t="shared" si="1" ref="P14:P32">IF(L14=2,K14,0)</f>
        <v>0</v>
      </c>
      <c r="Q14" s="24">
        <f aca="true" t="shared" si="2" ref="Q14:Q32">IF(L14=3,K14,0)</f>
        <v>0</v>
      </c>
      <c r="R14" s="201" t="str">
        <f>IF(OR(Y14,X14,W14),"ANNO ?",IF(T14&lt;&gt;"","ANTICIPO",""))</f>
        <v>ANNO ?</v>
      </c>
      <c r="S14" s="164"/>
      <c r="T14" s="62">
        <f aca="true" t="shared" si="3" ref="T14:T32">IF(AND(W14=FALSE,Y14=FALSE,M14-L14=1,J14=2),K14,"")</f>
      </c>
      <c r="U14" s="214"/>
      <c r="V14" s="214"/>
      <c r="W14" s="214" t="b">
        <f>IF(AND(J14=2,L14&lt;$L$6),TRUE,FALSE)</f>
        <v>1</v>
      </c>
      <c r="X14" s="214" t="b">
        <f>IF(AND(J14=1,L14&gt;$L$6-$T$6+1),TRUE,FALSE)</f>
        <v>0</v>
      </c>
      <c r="Y14" s="214" t="b">
        <f>IF(AND(L14&lt;4,L14&gt;0),FALSE,TRUE)</f>
        <v>1</v>
      </c>
      <c r="Z14" s="62">
        <f>IF(R14="ANTICIPO",1,"")</f>
      </c>
      <c r="AA14" s="215" t="b">
        <f>AND(J14=1,Y14=FALSE,L14&lt;$L$6,L14&lt;M14)</f>
        <v>0</v>
      </c>
      <c r="AB14" s="205">
        <f>IF(AA14,1,"")</f>
      </c>
      <c r="AC14" s="215" t="b">
        <f aca="true" t="shared" si="4" ref="AC14:AC32">AND(Y14=FALSE,L14&lt;M14-1)</f>
        <v>0</v>
      </c>
      <c r="AD14" s="165">
        <f>IF(AC14,"NON CONSENTITO","")</f>
      </c>
      <c r="AE14" s="118">
        <f>IF(AND(J14=1,Y14=FALSE,L14=$L$6,$T$6=1),K14,"")</f>
      </c>
    </row>
    <row r="15" spans="1:31" ht="24" customHeight="1">
      <c r="A15" s="291"/>
      <c r="B15" s="53" t="s">
        <v>102</v>
      </c>
      <c r="C15" s="115"/>
      <c r="D15" s="115"/>
      <c r="E15" s="115"/>
      <c r="F15" s="116"/>
      <c r="G15" s="238"/>
      <c r="H15" s="239"/>
      <c r="I15" s="240"/>
      <c r="J15" s="4">
        <v>2</v>
      </c>
      <c r="K15" s="44">
        <v>12</v>
      </c>
      <c r="L15" s="241"/>
      <c r="M15" s="62">
        <v>1</v>
      </c>
      <c r="N15" s="51"/>
      <c r="O15" s="22">
        <f t="shared" si="0"/>
        <v>0</v>
      </c>
      <c r="P15" s="23">
        <f t="shared" si="1"/>
        <v>0</v>
      </c>
      <c r="Q15" s="24">
        <f t="shared" si="2"/>
        <v>0</v>
      </c>
      <c r="R15" s="201" t="str">
        <f aca="true" t="shared" si="5" ref="R15:R32">IF(OR(Y15,X15,W15),"ANNO ?",IF(T15&lt;&gt;"","ANTICIPO",""))</f>
        <v>ANNO ?</v>
      </c>
      <c r="S15" s="164"/>
      <c r="T15" s="62">
        <f t="shared" si="3"/>
      </c>
      <c r="U15" s="214"/>
      <c r="V15" s="214"/>
      <c r="W15" s="214" t="b">
        <f aca="true" t="shared" si="6" ref="W15:W32">IF(AND(J15=2,L15&lt;$L$6),TRUE,FALSE)</f>
        <v>1</v>
      </c>
      <c r="X15" s="214" t="b">
        <f aca="true" t="shared" si="7" ref="X15:X32">IF(AND(J15=1,L15&gt;$L$6-$T$6+1),TRUE,FALSE)</f>
        <v>0</v>
      </c>
      <c r="Y15" s="214" t="b">
        <f aca="true" t="shared" si="8" ref="Y15:Y32">IF(AND(L15&lt;4,L15&gt;0),FALSE,TRUE)</f>
        <v>1</v>
      </c>
      <c r="Z15" s="62">
        <f aca="true" t="shared" si="9" ref="Z15:Z32">IF(R15="ANTICIPO",1,"")</f>
      </c>
      <c r="AA15" s="215" t="b">
        <f aca="true" t="shared" si="10" ref="AA15:AA32">AND(J15=1,Y15=FALSE,L15&lt;$L$6,L15&lt;M15)</f>
        <v>0</v>
      </c>
      <c r="AB15" s="205">
        <f aca="true" t="shared" si="11" ref="AB15:AB32">IF(AA15,1,"")</f>
      </c>
      <c r="AC15" s="215" t="b">
        <f t="shared" si="4"/>
        <v>0</v>
      </c>
      <c r="AD15" s="165">
        <f aca="true" t="shared" si="12" ref="AD15:AD32">IF(AC15,"NON CONSENTITO","")</f>
      </c>
      <c r="AE15" s="118">
        <f aca="true" t="shared" si="13" ref="AE15:AE32">IF(AND(J15=1,Y15=FALSE,L15=$L$6,$T$6=1),K15,"")</f>
      </c>
    </row>
    <row r="16" spans="1:31" ht="24" customHeight="1">
      <c r="A16" s="291"/>
      <c r="B16" s="53" t="s">
        <v>104</v>
      </c>
      <c r="C16" s="115"/>
      <c r="D16" s="115"/>
      <c r="E16" s="115"/>
      <c r="F16" s="116"/>
      <c r="G16" s="238"/>
      <c r="H16" s="239"/>
      <c r="I16" s="240"/>
      <c r="J16" s="4">
        <v>2</v>
      </c>
      <c r="K16" s="44">
        <v>6</v>
      </c>
      <c r="L16" s="241"/>
      <c r="M16" s="62">
        <v>1</v>
      </c>
      <c r="N16" s="51"/>
      <c r="O16" s="22">
        <f t="shared" si="0"/>
        <v>0</v>
      </c>
      <c r="P16" s="23">
        <f t="shared" si="1"/>
        <v>0</v>
      </c>
      <c r="Q16" s="24">
        <f t="shared" si="2"/>
        <v>0</v>
      </c>
      <c r="R16" s="201" t="str">
        <f t="shared" si="5"/>
        <v>ANNO ?</v>
      </c>
      <c r="S16" s="164"/>
      <c r="T16" s="62">
        <f t="shared" si="3"/>
      </c>
      <c r="U16" s="214"/>
      <c r="V16" s="214"/>
      <c r="W16" s="214" t="b">
        <f t="shared" si="6"/>
        <v>1</v>
      </c>
      <c r="X16" s="214" t="b">
        <f t="shared" si="7"/>
        <v>0</v>
      </c>
      <c r="Y16" s="214" t="b">
        <f t="shared" si="8"/>
        <v>1</v>
      </c>
      <c r="Z16" s="62">
        <f t="shared" si="9"/>
      </c>
      <c r="AA16" s="215" t="b">
        <f t="shared" si="10"/>
        <v>0</v>
      </c>
      <c r="AB16" s="205">
        <f t="shared" si="11"/>
      </c>
      <c r="AC16" s="215" t="b">
        <f t="shared" si="4"/>
        <v>0</v>
      </c>
      <c r="AD16" s="165">
        <f t="shared" si="12"/>
      </c>
      <c r="AE16" s="118">
        <f t="shared" si="13"/>
      </c>
    </row>
    <row r="17" spans="1:31" ht="24" customHeight="1">
      <c r="A17" s="291"/>
      <c r="B17" s="53" t="s">
        <v>44</v>
      </c>
      <c r="C17" s="115"/>
      <c r="D17" s="115"/>
      <c r="E17" s="115"/>
      <c r="F17" s="116"/>
      <c r="G17" s="238"/>
      <c r="H17" s="239"/>
      <c r="I17" s="240"/>
      <c r="J17" s="4">
        <v>2</v>
      </c>
      <c r="K17" s="44">
        <v>12</v>
      </c>
      <c r="L17" s="241"/>
      <c r="M17" s="62">
        <v>1</v>
      </c>
      <c r="N17" s="51"/>
      <c r="O17" s="22">
        <f t="shared" si="0"/>
        <v>0</v>
      </c>
      <c r="P17" s="23">
        <f t="shared" si="1"/>
        <v>0</v>
      </c>
      <c r="Q17" s="24">
        <f t="shared" si="2"/>
        <v>0</v>
      </c>
      <c r="R17" s="201" t="str">
        <f t="shared" si="5"/>
        <v>ANNO ?</v>
      </c>
      <c r="S17" s="164"/>
      <c r="T17" s="62">
        <f t="shared" si="3"/>
      </c>
      <c r="U17" s="214"/>
      <c r="V17" s="214"/>
      <c r="W17" s="214" t="b">
        <f t="shared" si="6"/>
        <v>1</v>
      </c>
      <c r="X17" s="214" t="b">
        <f t="shared" si="7"/>
        <v>0</v>
      </c>
      <c r="Y17" s="214" t="b">
        <f t="shared" si="8"/>
        <v>1</v>
      </c>
      <c r="Z17" s="62">
        <f t="shared" si="9"/>
      </c>
      <c r="AA17" s="215" t="b">
        <f t="shared" si="10"/>
        <v>0</v>
      </c>
      <c r="AB17" s="205">
        <f t="shared" si="11"/>
      </c>
      <c r="AC17" s="215" t="b">
        <f t="shared" si="4"/>
        <v>0</v>
      </c>
      <c r="AD17" s="165">
        <f t="shared" si="12"/>
      </c>
      <c r="AE17" s="118">
        <f t="shared" si="13"/>
      </c>
    </row>
    <row r="18" spans="1:31" ht="24" customHeight="1">
      <c r="A18" s="291"/>
      <c r="B18" s="197" t="s">
        <v>103</v>
      </c>
      <c r="C18" s="115"/>
      <c r="D18" s="115"/>
      <c r="E18" s="115"/>
      <c r="F18" s="116"/>
      <c r="G18" s="238"/>
      <c r="H18" s="239"/>
      <c r="I18" s="240"/>
      <c r="J18" s="4">
        <v>2</v>
      </c>
      <c r="K18" s="44">
        <v>9</v>
      </c>
      <c r="L18" s="241"/>
      <c r="M18" s="62">
        <v>1</v>
      </c>
      <c r="N18" s="51"/>
      <c r="O18" s="22">
        <f t="shared" si="0"/>
        <v>0</v>
      </c>
      <c r="P18" s="23">
        <f t="shared" si="1"/>
        <v>0</v>
      </c>
      <c r="Q18" s="24">
        <f t="shared" si="2"/>
        <v>0</v>
      </c>
      <c r="R18" s="201" t="str">
        <f t="shared" si="5"/>
        <v>ANNO ?</v>
      </c>
      <c r="S18" s="164"/>
      <c r="T18" s="62">
        <f t="shared" si="3"/>
      </c>
      <c r="U18" s="214"/>
      <c r="V18" s="214"/>
      <c r="W18" s="214" t="b">
        <f t="shared" si="6"/>
        <v>1</v>
      </c>
      <c r="X18" s="214" t="b">
        <f t="shared" si="7"/>
        <v>0</v>
      </c>
      <c r="Y18" s="214" t="b">
        <f t="shared" si="8"/>
        <v>1</v>
      </c>
      <c r="Z18" s="62">
        <f t="shared" si="9"/>
      </c>
      <c r="AA18" s="215" t="b">
        <f t="shared" si="10"/>
        <v>0</v>
      </c>
      <c r="AB18" s="205">
        <f t="shared" si="11"/>
      </c>
      <c r="AC18" s="215" t="b">
        <f t="shared" si="4"/>
        <v>0</v>
      </c>
      <c r="AD18" s="165">
        <f t="shared" si="12"/>
      </c>
      <c r="AE18" s="118">
        <f t="shared" si="13"/>
      </c>
    </row>
    <row r="19" spans="1:31" ht="24" customHeight="1">
      <c r="A19" s="291"/>
      <c r="B19" s="54" t="s">
        <v>45</v>
      </c>
      <c r="C19" s="115"/>
      <c r="D19" s="115"/>
      <c r="E19" s="115"/>
      <c r="F19" s="116"/>
      <c r="G19" s="238"/>
      <c r="H19" s="239"/>
      <c r="I19" s="240"/>
      <c r="J19" s="4">
        <v>2</v>
      </c>
      <c r="K19" s="44">
        <v>6</v>
      </c>
      <c r="L19" s="241"/>
      <c r="M19" s="62">
        <v>1</v>
      </c>
      <c r="N19" s="51"/>
      <c r="O19" s="22">
        <f t="shared" si="0"/>
        <v>0</v>
      </c>
      <c r="P19" s="23">
        <f t="shared" si="1"/>
        <v>0</v>
      </c>
      <c r="Q19" s="24">
        <f t="shared" si="2"/>
        <v>0</v>
      </c>
      <c r="R19" s="201" t="str">
        <f t="shared" si="5"/>
        <v>ANNO ?</v>
      </c>
      <c r="S19" s="164"/>
      <c r="T19" s="62">
        <f t="shared" si="3"/>
      </c>
      <c r="U19" s="214"/>
      <c r="V19" s="214"/>
      <c r="W19" s="214" t="b">
        <f t="shared" si="6"/>
        <v>1</v>
      </c>
      <c r="X19" s="214" t="b">
        <f t="shared" si="7"/>
        <v>0</v>
      </c>
      <c r="Y19" s="214" t="b">
        <f t="shared" si="8"/>
        <v>1</v>
      </c>
      <c r="Z19" s="62">
        <f t="shared" si="9"/>
      </c>
      <c r="AA19" s="215" t="b">
        <f t="shared" si="10"/>
        <v>0</v>
      </c>
      <c r="AB19" s="205">
        <f t="shared" si="11"/>
      </c>
      <c r="AC19" s="215" t="b">
        <f t="shared" si="4"/>
        <v>0</v>
      </c>
      <c r="AD19" s="165">
        <f t="shared" si="12"/>
      </c>
      <c r="AE19" s="118">
        <f t="shared" si="13"/>
      </c>
    </row>
    <row r="20" spans="1:31" ht="24" customHeight="1">
      <c r="A20" s="291"/>
      <c r="B20" s="53" t="s">
        <v>46</v>
      </c>
      <c r="C20" s="115"/>
      <c r="D20" s="115"/>
      <c r="E20" s="115"/>
      <c r="F20" s="116"/>
      <c r="G20" s="238"/>
      <c r="H20" s="239"/>
      <c r="I20" s="240"/>
      <c r="J20" s="4">
        <v>2</v>
      </c>
      <c r="K20" s="44">
        <v>9</v>
      </c>
      <c r="L20" s="241"/>
      <c r="M20" s="62">
        <v>2</v>
      </c>
      <c r="N20" s="51"/>
      <c r="O20" s="22">
        <f t="shared" si="0"/>
        <v>0</v>
      </c>
      <c r="P20" s="23">
        <f t="shared" si="1"/>
        <v>0</v>
      </c>
      <c r="Q20" s="24">
        <f t="shared" si="2"/>
        <v>0</v>
      </c>
      <c r="R20" s="201" t="str">
        <f t="shared" si="5"/>
        <v>ANNO ?</v>
      </c>
      <c r="S20" s="164"/>
      <c r="T20" s="62">
        <f t="shared" si="3"/>
      </c>
      <c r="U20" s="214"/>
      <c r="V20" s="214"/>
      <c r="W20" s="214" t="b">
        <f t="shared" si="6"/>
        <v>1</v>
      </c>
      <c r="X20" s="214" t="b">
        <f t="shared" si="7"/>
        <v>0</v>
      </c>
      <c r="Y20" s="214" t="b">
        <f t="shared" si="8"/>
        <v>1</v>
      </c>
      <c r="Z20" s="62">
        <f t="shared" si="9"/>
      </c>
      <c r="AA20" s="215" t="b">
        <f t="shared" si="10"/>
        <v>0</v>
      </c>
      <c r="AB20" s="205">
        <f t="shared" si="11"/>
      </c>
      <c r="AC20" s="215" t="b">
        <f t="shared" si="4"/>
        <v>0</v>
      </c>
      <c r="AD20" s="165">
        <f t="shared" si="12"/>
      </c>
      <c r="AE20" s="118">
        <f t="shared" si="13"/>
      </c>
    </row>
    <row r="21" spans="1:31" ht="24" customHeight="1">
      <c r="A21" s="291"/>
      <c r="B21" s="53" t="s">
        <v>88</v>
      </c>
      <c r="C21" s="115"/>
      <c r="D21" s="115"/>
      <c r="E21" s="115"/>
      <c r="F21" s="116"/>
      <c r="G21" s="238"/>
      <c r="H21" s="239"/>
      <c r="I21" s="240"/>
      <c r="J21" s="4">
        <v>2</v>
      </c>
      <c r="K21" s="44">
        <v>6</v>
      </c>
      <c r="L21" s="241"/>
      <c r="M21" s="62">
        <v>2</v>
      </c>
      <c r="N21" s="51"/>
      <c r="O21" s="22">
        <f t="shared" si="0"/>
        <v>0</v>
      </c>
      <c r="P21" s="23">
        <f t="shared" si="1"/>
        <v>0</v>
      </c>
      <c r="Q21" s="24">
        <f t="shared" si="2"/>
        <v>0</v>
      </c>
      <c r="R21" s="201" t="str">
        <f t="shared" si="5"/>
        <v>ANNO ?</v>
      </c>
      <c r="S21" s="164"/>
      <c r="T21" s="62">
        <f t="shared" si="3"/>
      </c>
      <c r="U21" s="214"/>
      <c r="V21" s="214"/>
      <c r="W21" s="214" t="b">
        <f t="shared" si="6"/>
        <v>1</v>
      </c>
      <c r="X21" s="214" t="b">
        <f t="shared" si="7"/>
        <v>0</v>
      </c>
      <c r="Y21" s="214" t="b">
        <f t="shared" si="8"/>
        <v>1</v>
      </c>
      <c r="Z21" s="62">
        <f t="shared" si="9"/>
      </c>
      <c r="AA21" s="215" t="b">
        <f t="shared" si="10"/>
        <v>0</v>
      </c>
      <c r="AB21" s="205">
        <f t="shared" si="11"/>
      </c>
      <c r="AC21" s="215" t="b">
        <f t="shared" si="4"/>
        <v>0</v>
      </c>
      <c r="AD21" s="165">
        <f t="shared" si="12"/>
      </c>
      <c r="AE21" s="118">
        <f t="shared" si="13"/>
      </c>
    </row>
    <row r="22" spans="1:31" ht="24" customHeight="1">
      <c r="A22" s="291"/>
      <c r="B22" s="53" t="s">
        <v>47</v>
      </c>
      <c r="C22" s="115"/>
      <c r="D22" s="115"/>
      <c r="E22" s="115"/>
      <c r="F22" s="116"/>
      <c r="G22" s="238"/>
      <c r="H22" s="239"/>
      <c r="I22" s="240"/>
      <c r="J22" s="4">
        <v>2</v>
      </c>
      <c r="K22" s="44">
        <v>9</v>
      </c>
      <c r="L22" s="241"/>
      <c r="M22" s="62">
        <v>2</v>
      </c>
      <c r="N22" s="51"/>
      <c r="O22" s="22">
        <f t="shared" si="0"/>
        <v>0</v>
      </c>
      <c r="P22" s="23">
        <f t="shared" si="1"/>
        <v>0</v>
      </c>
      <c r="Q22" s="24">
        <f t="shared" si="2"/>
        <v>0</v>
      </c>
      <c r="R22" s="201" t="str">
        <f t="shared" si="5"/>
        <v>ANNO ?</v>
      </c>
      <c r="S22" s="164"/>
      <c r="T22" s="62">
        <f t="shared" si="3"/>
      </c>
      <c r="U22" s="214"/>
      <c r="V22" s="214"/>
      <c r="W22" s="214" t="b">
        <f t="shared" si="6"/>
        <v>1</v>
      </c>
      <c r="X22" s="214" t="b">
        <f t="shared" si="7"/>
        <v>0</v>
      </c>
      <c r="Y22" s="214" t="b">
        <f t="shared" si="8"/>
        <v>1</v>
      </c>
      <c r="Z22" s="62">
        <f t="shared" si="9"/>
      </c>
      <c r="AA22" s="215" t="b">
        <f t="shared" si="10"/>
        <v>0</v>
      </c>
      <c r="AB22" s="205">
        <f t="shared" si="11"/>
      </c>
      <c r="AC22" s="215" t="b">
        <f t="shared" si="4"/>
        <v>0</v>
      </c>
      <c r="AD22" s="165">
        <f t="shared" si="12"/>
      </c>
      <c r="AE22" s="118">
        <f t="shared" si="13"/>
      </c>
    </row>
    <row r="23" spans="1:31" ht="24" customHeight="1">
      <c r="A23" s="291"/>
      <c r="B23" s="53" t="s">
        <v>42</v>
      </c>
      <c r="C23" s="115"/>
      <c r="D23" s="115"/>
      <c r="E23" s="115"/>
      <c r="F23" s="116"/>
      <c r="G23" s="238"/>
      <c r="H23" s="239"/>
      <c r="I23" s="240"/>
      <c r="J23" s="4">
        <v>2</v>
      </c>
      <c r="K23" s="44">
        <v>12</v>
      </c>
      <c r="L23" s="241"/>
      <c r="M23" s="62">
        <v>2</v>
      </c>
      <c r="N23" s="51"/>
      <c r="O23" s="22">
        <f t="shared" si="0"/>
        <v>0</v>
      </c>
      <c r="P23" s="23">
        <f t="shared" si="1"/>
        <v>0</v>
      </c>
      <c r="Q23" s="24">
        <f t="shared" si="2"/>
        <v>0</v>
      </c>
      <c r="R23" s="201" t="str">
        <f t="shared" si="5"/>
        <v>ANNO ?</v>
      </c>
      <c r="S23" s="164"/>
      <c r="T23" s="62">
        <f t="shared" si="3"/>
      </c>
      <c r="U23" s="214"/>
      <c r="V23" s="214"/>
      <c r="W23" s="214" t="b">
        <f t="shared" si="6"/>
        <v>1</v>
      </c>
      <c r="X23" s="214" t="b">
        <f t="shared" si="7"/>
        <v>0</v>
      </c>
      <c r="Y23" s="214" t="b">
        <f t="shared" si="8"/>
        <v>1</v>
      </c>
      <c r="Z23" s="62">
        <f t="shared" si="9"/>
      </c>
      <c r="AA23" s="215" t="b">
        <f t="shared" si="10"/>
        <v>0</v>
      </c>
      <c r="AB23" s="205">
        <f t="shared" si="11"/>
      </c>
      <c r="AC23" s="215" t="b">
        <f t="shared" si="4"/>
        <v>0</v>
      </c>
      <c r="AD23" s="165">
        <f t="shared" si="12"/>
      </c>
      <c r="AE23" s="118">
        <f t="shared" si="13"/>
      </c>
    </row>
    <row r="24" spans="1:31" ht="24" customHeight="1">
      <c r="A24" s="291"/>
      <c r="B24" s="53" t="s">
        <v>89</v>
      </c>
      <c r="C24" s="115"/>
      <c r="D24" s="115"/>
      <c r="E24" s="115"/>
      <c r="F24" s="116"/>
      <c r="G24" s="238"/>
      <c r="H24" s="239"/>
      <c r="I24" s="240"/>
      <c r="J24" s="4">
        <v>2</v>
      </c>
      <c r="K24" s="44">
        <v>9</v>
      </c>
      <c r="L24" s="241"/>
      <c r="M24" s="62">
        <v>2</v>
      </c>
      <c r="N24" s="51"/>
      <c r="O24" s="22">
        <f t="shared" si="0"/>
        <v>0</v>
      </c>
      <c r="P24" s="23">
        <f t="shared" si="1"/>
        <v>0</v>
      </c>
      <c r="Q24" s="24">
        <f t="shared" si="2"/>
        <v>0</v>
      </c>
      <c r="R24" s="201" t="str">
        <f t="shared" si="5"/>
        <v>ANNO ?</v>
      </c>
      <c r="S24" s="164"/>
      <c r="T24" s="62">
        <f t="shared" si="3"/>
      </c>
      <c r="U24" s="214"/>
      <c r="V24" s="214"/>
      <c r="W24" s="214" t="b">
        <f t="shared" si="6"/>
        <v>1</v>
      </c>
      <c r="X24" s="214" t="b">
        <f t="shared" si="7"/>
        <v>0</v>
      </c>
      <c r="Y24" s="214" t="b">
        <f t="shared" si="8"/>
        <v>1</v>
      </c>
      <c r="Z24" s="62">
        <f t="shared" si="9"/>
      </c>
      <c r="AA24" s="215" t="b">
        <f t="shared" si="10"/>
        <v>0</v>
      </c>
      <c r="AB24" s="205">
        <f t="shared" si="11"/>
      </c>
      <c r="AC24" s="215" t="b">
        <f t="shared" si="4"/>
        <v>0</v>
      </c>
      <c r="AD24" s="165">
        <f t="shared" si="12"/>
      </c>
      <c r="AE24" s="118">
        <f t="shared" si="13"/>
      </c>
    </row>
    <row r="25" spans="1:31" ht="24" customHeight="1">
      <c r="A25" s="291"/>
      <c r="B25" s="53" t="s">
        <v>48</v>
      </c>
      <c r="C25" s="115"/>
      <c r="D25" s="115"/>
      <c r="E25" s="115"/>
      <c r="F25" s="116"/>
      <c r="G25" s="238"/>
      <c r="H25" s="239"/>
      <c r="I25" s="240"/>
      <c r="J25" s="4">
        <v>2</v>
      </c>
      <c r="K25" s="44">
        <v>6</v>
      </c>
      <c r="L25" s="241"/>
      <c r="M25" s="62">
        <v>2</v>
      </c>
      <c r="N25" s="51"/>
      <c r="O25" s="22">
        <f t="shared" si="0"/>
        <v>0</v>
      </c>
      <c r="P25" s="23">
        <f t="shared" si="1"/>
        <v>0</v>
      </c>
      <c r="Q25" s="24">
        <f t="shared" si="2"/>
        <v>0</v>
      </c>
      <c r="R25" s="201" t="str">
        <f t="shared" si="5"/>
        <v>ANNO ?</v>
      </c>
      <c r="S25" s="164"/>
      <c r="T25" s="62">
        <f t="shared" si="3"/>
      </c>
      <c r="U25" s="214"/>
      <c r="V25" s="214"/>
      <c r="W25" s="214" t="b">
        <f t="shared" si="6"/>
        <v>1</v>
      </c>
      <c r="X25" s="214" t="b">
        <f t="shared" si="7"/>
        <v>0</v>
      </c>
      <c r="Y25" s="214" t="b">
        <f t="shared" si="8"/>
        <v>1</v>
      </c>
      <c r="Z25" s="62">
        <f t="shared" si="9"/>
      </c>
      <c r="AA25" s="215" t="b">
        <f t="shared" si="10"/>
        <v>0</v>
      </c>
      <c r="AB25" s="205">
        <f t="shared" si="11"/>
      </c>
      <c r="AC25" s="215" t="b">
        <f t="shared" si="4"/>
        <v>0</v>
      </c>
      <c r="AD25" s="165">
        <f t="shared" si="12"/>
      </c>
      <c r="AE25" s="118">
        <f t="shared" si="13"/>
      </c>
    </row>
    <row r="26" spans="1:31" ht="24" customHeight="1">
      <c r="A26" s="291"/>
      <c r="B26" s="53" t="s">
        <v>69</v>
      </c>
      <c r="C26" s="115"/>
      <c r="D26" s="115"/>
      <c r="E26" s="115"/>
      <c r="F26" s="116"/>
      <c r="G26" s="238"/>
      <c r="H26" s="239"/>
      <c r="I26" s="240"/>
      <c r="J26" s="4">
        <v>2</v>
      </c>
      <c r="K26" s="44">
        <v>9</v>
      </c>
      <c r="L26" s="241"/>
      <c r="M26" s="62">
        <v>2</v>
      </c>
      <c r="N26" s="51"/>
      <c r="O26" s="22">
        <f t="shared" si="0"/>
        <v>0</v>
      </c>
      <c r="P26" s="23">
        <f t="shared" si="1"/>
        <v>0</v>
      </c>
      <c r="Q26" s="24">
        <f t="shared" si="2"/>
        <v>0</v>
      </c>
      <c r="R26" s="201" t="str">
        <f t="shared" si="5"/>
        <v>ANNO ?</v>
      </c>
      <c r="S26" s="164"/>
      <c r="T26" s="62">
        <f t="shared" si="3"/>
      </c>
      <c r="U26" s="214"/>
      <c r="V26" s="214"/>
      <c r="W26" s="214" t="b">
        <f t="shared" si="6"/>
        <v>1</v>
      </c>
      <c r="X26" s="214" t="b">
        <f t="shared" si="7"/>
        <v>0</v>
      </c>
      <c r="Y26" s="214" t="b">
        <f t="shared" si="8"/>
        <v>1</v>
      </c>
      <c r="Z26" s="62">
        <f t="shared" si="9"/>
      </c>
      <c r="AA26" s="215" t="b">
        <f t="shared" si="10"/>
        <v>0</v>
      </c>
      <c r="AB26" s="205">
        <f t="shared" si="11"/>
      </c>
      <c r="AC26" s="215" t="b">
        <f t="shared" si="4"/>
        <v>0</v>
      </c>
      <c r="AD26" s="165">
        <f t="shared" si="12"/>
      </c>
      <c r="AE26" s="118">
        <f t="shared" si="13"/>
      </c>
    </row>
    <row r="27" spans="1:31" ht="24" customHeight="1">
      <c r="A27" s="291"/>
      <c r="B27" s="53" t="s">
        <v>58</v>
      </c>
      <c r="C27" s="115"/>
      <c r="D27" s="115"/>
      <c r="E27" s="115"/>
      <c r="F27" s="116"/>
      <c r="G27" s="238"/>
      <c r="H27" s="239"/>
      <c r="I27" s="240"/>
      <c r="J27" s="4">
        <v>2</v>
      </c>
      <c r="K27" s="44">
        <v>6</v>
      </c>
      <c r="L27" s="241"/>
      <c r="M27" s="62">
        <v>3</v>
      </c>
      <c r="N27" s="51"/>
      <c r="O27" s="22">
        <f t="shared" si="0"/>
        <v>0</v>
      </c>
      <c r="P27" s="23">
        <f t="shared" si="1"/>
        <v>0</v>
      </c>
      <c r="Q27" s="24">
        <f t="shared" si="2"/>
        <v>0</v>
      </c>
      <c r="R27" s="201" t="str">
        <f t="shared" si="5"/>
        <v>ANNO ?</v>
      </c>
      <c r="S27" s="164"/>
      <c r="T27" s="62">
        <f t="shared" si="3"/>
      </c>
      <c r="U27" s="214"/>
      <c r="V27" s="214"/>
      <c r="W27" s="214" t="b">
        <f t="shared" si="6"/>
        <v>1</v>
      </c>
      <c r="X27" s="214" t="b">
        <f t="shared" si="7"/>
        <v>0</v>
      </c>
      <c r="Y27" s="214" t="b">
        <f t="shared" si="8"/>
        <v>1</v>
      </c>
      <c r="Z27" s="62">
        <f t="shared" si="9"/>
      </c>
      <c r="AA27" s="215" t="b">
        <f t="shared" si="10"/>
        <v>0</v>
      </c>
      <c r="AB27" s="205">
        <f t="shared" si="11"/>
      </c>
      <c r="AC27" s="215" t="b">
        <f t="shared" si="4"/>
        <v>0</v>
      </c>
      <c r="AD27" s="165">
        <f t="shared" si="12"/>
      </c>
      <c r="AE27" s="118">
        <f t="shared" si="13"/>
      </c>
    </row>
    <row r="28" spans="1:31" ht="24" customHeight="1">
      <c r="A28" s="291"/>
      <c r="B28" s="53" t="s">
        <v>81</v>
      </c>
      <c r="C28" s="115"/>
      <c r="D28" s="115"/>
      <c r="E28" s="115"/>
      <c r="F28" s="116"/>
      <c r="G28" s="238"/>
      <c r="H28" s="239"/>
      <c r="I28" s="240"/>
      <c r="J28" s="4">
        <v>2</v>
      </c>
      <c r="K28" s="44">
        <v>6</v>
      </c>
      <c r="L28" s="241"/>
      <c r="M28" s="62">
        <v>3</v>
      </c>
      <c r="N28" s="51"/>
      <c r="O28" s="22">
        <f t="shared" si="0"/>
        <v>0</v>
      </c>
      <c r="P28" s="23">
        <f t="shared" si="1"/>
        <v>0</v>
      </c>
      <c r="Q28" s="24">
        <f t="shared" si="2"/>
        <v>0</v>
      </c>
      <c r="R28" s="201" t="str">
        <f t="shared" si="5"/>
        <v>ANNO ?</v>
      </c>
      <c r="S28" s="164"/>
      <c r="T28" s="62">
        <f t="shared" si="3"/>
      </c>
      <c r="U28" s="214"/>
      <c r="V28" s="214"/>
      <c r="W28" s="214" t="b">
        <f t="shared" si="6"/>
        <v>1</v>
      </c>
      <c r="X28" s="214" t="b">
        <f t="shared" si="7"/>
        <v>0</v>
      </c>
      <c r="Y28" s="214" t="b">
        <f t="shared" si="8"/>
        <v>1</v>
      </c>
      <c r="Z28" s="62">
        <f t="shared" si="9"/>
      </c>
      <c r="AA28" s="215" t="b">
        <f t="shared" si="10"/>
        <v>0</v>
      </c>
      <c r="AB28" s="205">
        <f t="shared" si="11"/>
      </c>
      <c r="AC28" s="215" t="b">
        <f t="shared" si="4"/>
        <v>0</v>
      </c>
      <c r="AD28" s="165">
        <f t="shared" si="12"/>
      </c>
      <c r="AE28" s="118">
        <f t="shared" si="13"/>
      </c>
    </row>
    <row r="29" spans="1:31" ht="24" customHeight="1">
      <c r="A29" s="291"/>
      <c r="B29" s="53" t="s">
        <v>97</v>
      </c>
      <c r="C29" s="115"/>
      <c r="D29" s="115"/>
      <c r="E29" s="115"/>
      <c r="F29" s="116"/>
      <c r="G29" s="238"/>
      <c r="H29" s="239"/>
      <c r="I29" s="240"/>
      <c r="J29" s="4">
        <v>2</v>
      </c>
      <c r="K29" s="44">
        <v>6</v>
      </c>
      <c r="L29" s="241"/>
      <c r="M29" s="62">
        <v>3</v>
      </c>
      <c r="N29" s="51"/>
      <c r="O29" s="22">
        <f t="shared" si="0"/>
        <v>0</v>
      </c>
      <c r="P29" s="23">
        <f t="shared" si="1"/>
        <v>0</v>
      </c>
      <c r="Q29" s="24">
        <f t="shared" si="2"/>
        <v>0</v>
      </c>
      <c r="R29" s="201" t="str">
        <f t="shared" si="5"/>
        <v>ANNO ?</v>
      </c>
      <c r="S29" s="164"/>
      <c r="T29" s="62">
        <f t="shared" si="3"/>
      </c>
      <c r="U29" s="214"/>
      <c r="V29" s="214"/>
      <c r="W29" s="214" t="b">
        <f t="shared" si="6"/>
        <v>1</v>
      </c>
      <c r="X29" s="214" t="b">
        <f t="shared" si="7"/>
        <v>0</v>
      </c>
      <c r="Y29" s="214" t="b">
        <f t="shared" si="8"/>
        <v>1</v>
      </c>
      <c r="Z29" s="62">
        <f t="shared" si="9"/>
      </c>
      <c r="AA29" s="215" t="b">
        <f t="shared" si="10"/>
        <v>0</v>
      </c>
      <c r="AB29" s="205">
        <f t="shared" si="11"/>
      </c>
      <c r="AC29" s="215" t="b">
        <f t="shared" si="4"/>
        <v>0</v>
      </c>
      <c r="AD29" s="165">
        <f t="shared" si="12"/>
      </c>
      <c r="AE29" s="118">
        <f t="shared" si="13"/>
      </c>
    </row>
    <row r="30" spans="1:31" ht="24" customHeight="1">
      <c r="A30" s="292"/>
      <c r="B30" s="53" t="s">
        <v>49</v>
      </c>
      <c r="C30" s="115"/>
      <c r="D30" s="115"/>
      <c r="E30" s="115"/>
      <c r="F30" s="116"/>
      <c r="G30" s="238"/>
      <c r="H30" s="239"/>
      <c r="I30" s="240"/>
      <c r="J30" s="4">
        <v>2</v>
      </c>
      <c r="K30" s="44">
        <v>6</v>
      </c>
      <c r="L30" s="241"/>
      <c r="M30" s="62">
        <v>3</v>
      </c>
      <c r="N30" s="51"/>
      <c r="O30" s="22">
        <f t="shared" si="0"/>
        <v>0</v>
      </c>
      <c r="P30" s="23">
        <f t="shared" si="1"/>
        <v>0</v>
      </c>
      <c r="Q30" s="24">
        <f t="shared" si="2"/>
        <v>0</v>
      </c>
      <c r="R30" s="201" t="str">
        <f t="shared" si="5"/>
        <v>ANNO ?</v>
      </c>
      <c r="S30" s="164"/>
      <c r="T30" s="62">
        <f t="shared" si="3"/>
      </c>
      <c r="U30" s="214"/>
      <c r="V30" s="214"/>
      <c r="W30" s="214" t="b">
        <f t="shared" si="6"/>
        <v>1</v>
      </c>
      <c r="X30" s="214" t="b">
        <f t="shared" si="7"/>
        <v>0</v>
      </c>
      <c r="Y30" s="214" t="b">
        <f t="shared" si="8"/>
        <v>1</v>
      </c>
      <c r="Z30" s="62">
        <f t="shared" si="9"/>
      </c>
      <c r="AA30" s="215" t="b">
        <f t="shared" si="10"/>
        <v>0</v>
      </c>
      <c r="AB30" s="205">
        <f t="shared" si="11"/>
      </c>
      <c r="AC30" s="215" t="b">
        <f t="shared" si="4"/>
        <v>0</v>
      </c>
      <c r="AD30" s="165">
        <f t="shared" si="12"/>
      </c>
      <c r="AE30" s="118">
        <f t="shared" si="13"/>
      </c>
    </row>
    <row r="31" spans="1:31" ht="24" customHeight="1">
      <c r="A31" s="292"/>
      <c r="B31" s="53" t="s">
        <v>70</v>
      </c>
      <c r="C31" s="115"/>
      <c r="D31" s="115"/>
      <c r="E31" s="115"/>
      <c r="F31" s="116"/>
      <c r="G31" s="238"/>
      <c r="H31" s="239"/>
      <c r="I31" s="240"/>
      <c r="J31" s="4">
        <v>2</v>
      </c>
      <c r="K31" s="44">
        <v>12</v>
      </c>
      <c r="L31" s="241"/>
      <c r="M31" s="62">
        <v>3</v>
      </c>
      <c r="N31" s="51"/>
      <c r="O31" s="22">
        <f t="shared" si="0"/>
        <v>0</v>
      </c>
      <c r="P31" s="23">
        <f t="shared" si="1"/>
        <v>0</v>
      </c>
      <c r="Q31" s="24">
        <f t="shared" si="2"/>
        <v>0</v>
      </c>
      <c r="R31" s="201" t="str">
        <f t="shared" si="5"/>
        <v>ANNO ?</v>
      </c>
      <c r="S31" s="164"/>
      <c r="T31" s="62">
        <f t="shared" si="3"/>
      </c>
      <c r="U31" s="214"/>
      <c r="V31" s="214"/>
      <c r="W31" s="214" t="b">
        <f t="shared" si="6"/>
        <v>1</v>
      </c>
      <c r="X31" s="214" t="b">
        <f t="shared" si="7"/>
        <v>0</v>
      </c>
      <c r="Y31" s="214" t="b">
        <f t="shared" si="8"/>
        <v>1</v>
      </c>
      <c r="Z31" s="62">
        <f t="shared" si="9"/>
      </c>
      <c r="AA31" s="215" t="b">
        <f t="shared" si="10"/>
        <v>0</v>
      </c>
      <c r="AB31" s="205">
        <f t="shared" si="11"/>
      </c>
      <c r="AC31" s="215" t="b">
        <f t="shared" si="4"/>
        <v>0</v>
      </c>
      <c r="AD31" s="165">
        <f t="shared" si="12"/>
      </c>
      <c r="AE31" s="118">
        <f t="shared" si="13"/>
      </c>
    </row>
    <row r="32" spans="1:31" ht="24" customHeight="1">
      <c r="A32" s="292"/>
      <c r="B32" s="53" t="s">
        <v>71</v>
      </c>
      <c r="C32" s="115"/>
      <c r="D32" s="115"/>
      <c r="E32" s="115"/>
      <c r="F32" s="116"/>
      <c r="G32" s="238"/>
      <c r="H32" s="239"/>
      <c r="I32" s="240"/>
      <c r="J32" s="4">
        <v>2</v>
      </c>
      <c r="K32" s="44">
        <v>6</v>
      </c>
      <c r="L32" s="241"/>
      <c r="M32" s="62">
        <v>3</v>
      </c>
      <c r="N32" s="51"/>
      <c r="O32" s="22">
        <f t="shared" si="0"/>
        <v>0</v>
      </c>
      <c r="P32" s="23">
        <f t="shared" si="1"/>
        <v>0</v>
      </c>
      <c r="Q32" s="24">
        <f t="shared" si="2"/>
        <v>0</v>
      </c>
      <c r="R32" s="201" t="str">
        <f t="shared" si="5"/>
        <v>ANNO ?</v>
      </c>
      <c r="S32" s="164"/>
      <c r="T32" s="62">
        <f t="shared" si="3"/>
      </c>
      <c r="U32" s="214"/>
      <c r="V32" s="214"/>
      <c r="W32" s="214" t="b">
        <f t="shared" si="6"/>
        <v>1</v>
      </c>
      <c r="X32" s="214" t="b">
        <f t="shared" si="7"/>
        <v>0</v>
      </c>
      <c r="Y32" s="214" t="b">
        <f t="shared" si="8"/>
        <v>1</v>
      </c>
      <c r="Z32" s="62">
        <f t="shared" si="9"/>
      </c>
      <c r="AA32" s="215" t="b">
        <f t="shared" si="10"/>
        <v>0</v>
      </c>
      <c r="AB32" s="205">
        <f t="shared" si="11"/>
      </c>
      <c r="AC32" s="215" t="b">
        <f t="shared" si="4"/>
        <v>0</v>
      </c>
      <c r="AD32" s="165">
        <f t="shared" si="12"/>
      </c>
      <c r="AE32" s="118">
        <f t="shared" si="13"/>
      </c>
    </row>
    <row r="33" spans="1:31" ht="1.5" customHeight="1">
      <c r="A33" s="292"/>
      <c r="B33" s="55"/>
      <c r="C33" s="121"/>
      <c r="D33" s="121"/>
      <c r="E33" s="121"/>
      <c r="F33" s="122"/>
      <c r="G33" s="174"/>
      <c r="H33" s="122"/>
      <c r="I33" s="175"/>
      <c r="J33" s="4">
        <v>2</v>
      </c>
      <c r="K33" s="44"/>
      <c r="L33" s="14"/>
      <c r="M33" s="123"/>
      <c r="N33" s="51"/>
      <c r="O33" s="22"/>
      <c r="P33" s="23"/>
      <c r="Q33" s="24"/>
      <c r="R33" s="201"/>
      <c r="S33" s="164"/>
      <c r="T33" s="62">
        <f>IF(AND(Y33&lt;&gt;"?",M33-L33=1,J33=2),K33,"")</f>
      </c>
      <c r="U33" s="214"/>
      <c r="V33" s="214"/>
      <c r="W33" s="214"/>
      <c r="X33" s="214"/>
      <c r="Y33" s="214" t="str">
        <f>IF(AND(L33&lt;4,L33&gt;0),"","?")</f>
        <v>?</v>
      </c>
      <c r="Z33" s="62">
        <f>IF(R33="ANTICIPO",1,"")</f>
      </c>
      <c r="AA33" s="215" t="b">
        <f>AND(J33=1,Y33&lt;&gt;"?",L33&lt;M33)</f>
        <v>0</v>
      </c>
      <c r="AB33" s="205">
        <f>IF(AA33,1,"")</f>
      </c>
      <c r="AC33" s="216"/>
      <c r="AD33" s="165">
        <f>IF(AND(Y33&lt;&gt;"?",M33-L33&gt;1),"NON CONSENTITO","")</f>
      </c>
      <c r="AE33" s="118">
        <f>IF(AND(L33&lt;=$L$6,J33=1),K33,"")</f>
      </c>
    </row>
    <row r="34" spans="1:31" ht="1.5" customHeight="1">
      <c r="A34" s="292"/>
      <c r="B34" s="56"/>
      <c r="C34" s="124"/>
      <c r="D34" s="124"/>
      <c r="E34" s="124"/>
      <c r="F34" s="12"/>
      <c r="G34" s="176"/>
      <c r="H34" s="12"/>
      <c r="I34" s="177"/>
      <c r="J34" s="4">
        <v>2</v>
      </c>
      <c r="K34" s="44"/>
      <c r="L34" s="14"/>
      <c r="M34" s="123"/>
      <c r="N34" s="51"/>
      <c r="O34" s="22"/>
      <c r="P34" s="23"/>
      <c r="Q34" s="24"/>
      <c r="R34" s="201"/>
      <c r="S34" s="164"/>
      <c r="T34" s="62">
        <f>IF(AND(Y34&lt;&gt;"?",M34-L34=1,J34=2),K34,"")</f>
      </c>
      <c r="U34" s="214"/>
      <c r="V34" s="214"/>
      <c r="W34" s="214"/>
      <c r="X34" s="214"/>
      <c r="Y34" s="214" t="str">
        <f>IF(AND(L34&lt;4,L34&gt;0),"","?")</f>
        <v>?</v>
      </c>
      <c r="Z34" s="62">
        <f>IF(R34="ANTICIPO",1,"")</f>
      </c>
      <c r="AA34" s="215" t="b">
        <f>AND(J34=1,Y34&lt;&gt;"?",L34&lt;M34)</f>
        <v>0</v>
      </c>
      <c r="AB34" s="205">
        <f>IF(AA34,1,"")</f>
      </c>
      <c r="AC34" s="216"/>
      <c r="AD34" s="165">
        <f>IF(AND(Y34&lt;&gt;"?",M34-L34&gt;1),"NON CONSENTITO","")</f>
      </c>
      <c r="AE34" s="118">
        <f>IF(AND(L34&lt;=$L$6,J34=1),K34,"")</f>
      </c>
    </row>
    <row r="35" spans="1:31" ht="1.5" customHeight="1">
      <c r="A35" s="292"/>
      <c r="B35" s="57"/>
      <c r="C35" s="125"/>
      <c r="D35" s="125"/>
      <c r="E35" s="125"/>
      <c r="F35" s="126"/>
      <c r="G35" s="178"/>
      <c r="H35" s="126"/>
      <c r="I35" s="179"/>
      <c r="J35" s="4">
        <v>2</v>
      </c>
      <c r="K35" s="44"/>
      <c r="L35" s="14"/>
      <c r="M35" s="123"/>
      <c r="N35" s="51"/>
      <c r="O35" s="22"/>
      <c r="P35" s="23"/>
      <c r="Q35" s="24"/>
      <c r="R35" s="201"/>
      <c r="S35" s="164"/>
      <c r="T35" s="62">
        <f>IF(AND(Y35&lt;&gt;"?",M35-L35=1,J35=2),K35,"")</f>
      </c>
      <c r="U35" s="214"/>
      <c r="V35" s="214"/>
      <c r="W35" s="214"/>
      <c r="X35" s="214"/>
      <c r="Y35" s="214" t="str">
        <f>IF(AND(L35&lt;4,L35&gt;0),"","?")</f>
        <v>?</v>
      </c>
      <c r="Z35" s="62">
        <f>IF(R35="ANTICIPO",1,"")</f>
      </c>
      <c r="AA35" s="215" t="b">
        <f>AND(J35=1,Y35&lt;&gt;"?",L35&lt;M35)</f>
        <v>0</v>
      </c>
      <c r="AB35" s="205">
        <f>IF(AA35,1,"")</f>
      </c>
      <c r="AC35" s="216"/>
      <c r="AD35" s="165">
        <f>IF(AND(Y35&lt;&gt;"?",M35-L35&gt;1),"NON CONSENTITO","")</f>
      </c>
      <c r="AE35" s="118">
        <f>IF(AND(L35&lt;=$L$6,J35=1),K35,"")</f>
      </c>
    </row>
    <row r="36" spans="1:31" ht="24" customHeight="1">
      <c r="A36" s="292"/>
      <c r="B36" s="53" t="s">
        <v>2</v>
      </c>
      <c r="C36" s="115"/>
      <c r="D36" s="115"/>
      <c r="E36" s="115"/>
      <c r="F36" s="116"/>
      <c r="G36" s="238"/>
      <c r="H36" s="239"/>
      <c r="I36" s="240"/>
      <c r="J36" s="4">
        <v>2</v>
      </c>
      <c r="K36" s="44">
        <v>3</v>
      </c>
      <c r="L36" s="241"/>
      <c r="M36" s="123"/>
      <c r="N36" s="51"/>
      <c r="O36" s="22">
        <f>IF(L36=1,K36,0)</f>
        <v>0</v>
      </c>
      <c r="P36" s="23">
        <f>IF(L36=2,K36,0)</f>
        <v>0</v>
      </c>
      <c r="Q36" s="24">
        <f>IF(L36=3,K36,0)</f>
        <v>0</v>
      </c>
      <c r="R36" s="201" t="str">
        <f>IF(OR(Y36,X36,W36),"ANNO ?","")</f>
        <v>ANNO ?</v>
      </c>
      <c r="S36" s="164"/>
      <c r="T36" s="62"/>
      <c r="U36" s="214"/>
      <c r="V36" s="214"/>
      <c r="W36" s="214" t="b">
        <f>IF(AND(J36=2,L36&lt;$L$6),TRUE,FALSE)</f>
        <v>1</v>
      </c>
      <c r="X36" s="214" t="b">
        <f>IF(AND(J36=1,L36&gt;$L$6-$T$6+1),TRUE,FALSE)</f>
        <v>0</v>
      </c>
      <c r="Y36" s="214" t="b">
        <f>IF(AND(L36&lt;4,L36&gt;0),FALSE,TRUE)</f>
        <v>1</v>
      </c>
      <c r="Z36" s="62"/>
      <c r="AA36" s="215" t="b">
        <f>AND(J36=1,Y36=FALSE,L36&lt;$L$6,L36&lt;M36)</f>
        <v>0</v>
      </c>
      <c r="AB36" s="205">
        <f>IF(AA36,1,"")</f>
      </c>
      <c r="AC36" s="215"/>
      <c r="AD36" s="165"/>
      <c r="AE36" s="118">
        <f>IF(AND(J36=1,Y36=FALSE,L36=$L$6,$T$6=1),K36,"")</f>
      </c>
    </row>
    <row r="37" spans="1:31" ht="24" customHeight="1">
      <c r="A37" s="292"/>
      <c r="B37" s="53" t="s">
        <v>23</v>
      </c>
      <c r="C37" s="115"/>
      <c r="D37" s="115"/>
      <c r="E37" s="115"/>
      <c r="F37" s="116"/>
      <c r="G37" s="238"/>
      <c r="H37" s="239"/>
      <c r="I37" s="240"/>
      <c r="J37" s="4">
        <v>2</v>
      </c>
      <c r="K37" s="44">
        <v>3</v>
      </c>
      <c r="L37" s="241"/>
      <c r="M37" s="62"/>
      <c r="N37" s="186"/>
      <c r="O37" s="23">
        <f>IF(L37=1,K37,0)</f>
        <v>0</v>
      </c>
      <c r="P37" s="23">
        <f>IF(L37=2,K37,0)</f>
        <v>0</v>
      </c>
      <c r="Q37" s="24">
        <f>IF(L37=3,K37,0)</f>
        <v>0</v>
      </c>
      <c r="R37" s="201" t="str">
        <f>IF(OR(Y37,X37,W37),"ANNO ?","")</f>
        <v>ANNO ?</v>
      </c>
      <c r="S37" s="164"/>
      <c r="T37" s="62"/>
      <c r="U37" s="214"/>
      <c r="V37" s="214"/>
      <c r="W37" s="214" t="b">
        <f>IF(AND(J37=2,L37&lt;$L$6),TRUE,FALSE)</f>
        <v>1</v>
      </c>
      <c r="X37" s="214" t="b">
        <f>IF(AND(J37=1,L37&gt;$L$6-$T$6+1),TRUE,FALSE)</f>
        <v>0</v>
      </c>
      <c r="Y37" s="214" t="b">
        <f>IF(AND(L37&lt;4,L37&gt;0),FALSE,TRUE)</f>
        <v>1</v>
      </c>
      <c r="Z37" s="62"/>
      <c r="AA37" s="215" t="b">
        <f>AND(J37=1,Y37=FALSE,L37&lt;$L$6,L37&lt;M37)</f>
        <v>0</v>
      </c>
      <c r="AB37" s="205">
        <f>IF(AA37,1,"")</f>
      </c>
      <c r="AC37" s="215"/>
      <c r="AD37" s="165"/>
      <c r="AE37" s="118">
        <f>IF(AND(J37=1,Y37=FALSE,L37=$L$6,$T$6=1),K37,"")</f>
      </c>
    </row>
    <row r="38" spans="1:31" ht="19.5" customHeight="1" thickBot="1">
      <c r="A38" s="293"/>
      <c r="B38" s="57" t="s">
        <v>0</v>
      </c>
      <c r="C38" s="125"/>
      <c r="D38" s="125"/>
      <c r="E38" s="127"/>
      <c r="F38" s="126"/>
      <c r="G38" s="68"/>
      <c r="H38" s="68"/>
      <c r="I38" s="68"/>
      <c r="J38" s="180"/>
      <c r="K38" s="45">
        <v>3</v>
      </c>
      <c r="L38" s="15">
        <v>3</v>
      </c>
      <c r="M38" s="62">
        <v>3</v>
      </c>
      <c r="N38" s="186"/>
      <c r="O38" s="25">
        <v>0</v>
      </c>
      <c r="P38" s="26">
        <v>0</v>
      </c>
      <c r="Q38" s="27">
        <f>IF(L38=3,K38,0)</f>
        <v>3</v>
      </c>
      <c r="R38" s="201"/>
      <c r="S38" s="164"/>
      <c r="T38" s="62"/>
      <c r="U38" s="214"/>
      <c r="V38" s="214"/>
      <c r="W38" s="214"/>
      <c r="X38" s="214"/>
      <c r="Y38" s="214"/>
      <c r="Z38" s="62"/>
      <c r="AA38" s="215"/>
      <c r="AB38" s="205"/>
      <c r="AC38" s="216"/>
      <c r="AD38" s="165"/>
      <c r="AE38" s="118"/>
    </row>
    <row r="39" spans="2:30" ht="9.75" customHeight="1">
      <c r="B39" s="58"/>
      <c r="J39" s="181"/>
      <c r="K39" s="46"/>
      <c r="L39" s="118"/>
      <c r="M39" s="123"/>
      <c r="N39" s="51"/>
      <c r="O39" s="23"/>
      <c r="P39" s="23"/>
      <c r="Q39" s="23"/>
      <c r="S39" s="119"/>
      <c r="T39" s="98"/>
      <c r="U39" s="221"/>
      <c r="V39" s="221"/>
      <c r="W39" s="221"/>
      <c r="X39" s="221"/>
      <c r="Y39" s="120"/>
      <c r="AB39" s="206"/>
      <c r="AD39" s="113"/>
    </row>
    <row r="40" spans="1:31" ht="15" customHeight="1">
      <c r="A40" s="250" t="s">
        <v>95</v>
      </c>
      <c r="B40" s="58"/>
      <c r="I40" s="251" t="s">
        <v>1</v>
      </c>
      <c r="J40" s="252"/>
      <c r="K40" s="18">
        <f>SUM(K14:K38)</f>
        <v>168</v>
      </c>
      <c r="L40" s="118"/>
      <c r="M40" s="253"/>
      <c r="N40" s="51"/>
      <c r="O40" s="16">
        <f>SUM(O14:O37)</f>
        <v>0</v>
      </c>
      <c r="P40" s="17">
        <f>SUM(P14:P37)</f>
        <v>0</v>
      </c>
      <c r="Q40" s="18">
        <f>SUM(Q14:Q38)</f>
        <v>3</v>
      </c>
      <c r="R40" s="254" t="str">
        <f>IF(OR(W14:Y32,W36:Y37),"ANNI ?","")</f>
        <v>ANNI ?</v>
      </c>
      <c r="S40" s="164"/>
      <c r="T40" s="62"/>
      <c r="U40" s="214"/>
      <c r="V40" s="214"/>
      <c r="W40" s="214"/>
      <c r="X40" s="214"/>
      <c r="Y40" s="120"/>
      <c r="Z40" s="158"/>
      <c r="AA40" s="39"/>
      <c r="AB40" s="205"/>
      <c r="AC40" s="39"/>
      <c r="AD40" s="255">
        <f>IF(OR(AC14:AC32),"Ant. N.C.","")</f>
      </c>
      <c r="AE40" s="256">
        <f>SUM(AE14:AE37)</f>
        <v>0</v>
      </c>
    </row>
    <row r="41" spans="2:30" ht="9.75" customHeight="1">
      <c r="B41" s="58"/>
      <c r="J41" s="181"/>
      <c r="K41" s="46"/>
      <c r="L41" s="129"/>
      <c r="M41" s="123"/>
      <c r="N41" s="51"/>
      <c r="O41" s="23"/>
      <c r="P41" s="23"/>
      <c r="Q41" s="23"/>
      <c r="S41" s="119"/>
      <c r="T41" s="98"/>
      <c r="U41" s="221"/>
      <c r="V41" s="221"/>
      <c r="W41" s="221"/>
      <c r="X41" s="221"/>
      <c r="Y41" s="120"/>
      <c r="AB41" s="206"/>
      <c r="AD41" s="113"/>
    </row>
    <row r="42" spans="2:31" s="130" customFormat="1" ht="9" customHeight="1">
      <c r="B42" s="59"/>
      <c r="J42" s="182"/>
      <c r="K42" s="47"/>
      <c r="L42" s="131"/>
      <c r="M42" s="132"/>
      <c r="N42" s="187"/>
      <c r="O42" s="29"/>
      <c r="P42" s="29"/>
      <c r="Q42" s="29"/>
      <c r="R42" s="133"/>
      <c r="S42" s="134"/>
      <c r="T42" s="135"/>
      <c r="U42" s="222"/>
      <c r="V42" s="222"/>
      <c r="W42" s="222"/>
      <c r="X42" s="222"/>
      <c r="Y42" s="136"/>
      <c r="Z42" s="137"/>
      <c r="AA42" s="138"/>
      <c r="AB42" s="207"/>
      <c r="AC42" s="138"/>
      <c r="AD42" s="139"/>
      <c r="AE42" s="140"/>
    </row>
    <row r="43" spans="2:31" s="130" customFormat="1" ht="15" customHeight="1">
      <c r="B43" s="60" t="s">
        <v>50</v>
      </c>
      <c r="C43" s="141"/>
      <c r="J43" s="183"/>
      <c r="K43" s="48"/>
      <c r="L43" s="131"/>
      <c r="M43" s="132"/>
      <c r="N43" s="187"/>
      <c r="O43" s="29"/>
      <c r="P43" s="29"/>
      <c r="Q43" s="29"/>
      <c r="R43" s="133"/>
      <c r="S43" s="134"/>
      <c r="T43" s="135"/>
      <c r="U43" s="222"/>
      <c r="V43" s="222"/>
      <c r="W43" s="222"/>
      <c r="X43" s="222"/>
      <c r="Y43" s="136"/>
      <c r="Z43" s="137"/>
      <c r="AA43" s="138"/>
      <c r="AB43" s="207"/>
      <c r="AC43" s="138"/>
      <c r="AD43" s="139"/>
      <c r="AE43" s="140"/>
    </row>
    <row r="44" spans="2:31" s="130" customFormat="1" ht="24.75" customHeight="1">
      <c r="B44" s="59"/>
      <c r="H44" s="140" t="s">
        <v>4</v>
      </c>
      <c r="I44" s="140" t="s">
        <v>55</v>
      </c>
      <c r="J44" s="183"/>
      <c r="K44" s="48" t="s">
        <v>1</v>
      </c>
      <c r="L44" s="142" t="s">
        <v>9</v>
      </c>
      <c r="M44" s="49" t="s">
        <v>26</v>
      </c>
      <c r="N44" s="188"/>
      <c r="O44" s="29"/>
      <c r="P44" s="29"/>
      <c r="Q44" s="29"/>
      <c r="R44" s="133"/>
      <c r="S44" s="134"/>
      <c r="T44" s="40" t="s">
        <v>16</v>
      </c>
      <c r="U44" s="220"/>
      <c r="V44" s="220"/>
      <c r="W44" s="220"/>
      <c r="X44" s="220"/>
      <c r="Y44" s="75"/>
      <c r="Z44" s="111" t="s">
        <v>18</v>
      </c>
      <c r="AA44" s="100"/>
      <c r="AB44" s="112" t="s">
        <v>34</v>
      </c>
      <c r="AC44" s="99"/>
      <c r="AD44" s="113" t="s">
        <v>36</v>
      </c>
      <c r="AE44" s="114" t="s">
        <v>22</v>
      </c>
    </row>
    <row r="45" spans="2:30" ht="9.75" customHeight="1" thickBot="1">
      <c r="B45" s="58"/>
      <c r="J45" s="181"/>
      <c r="K45" s="46"/>
      <c r="L45" s="129"/>
      <c r="M45" s="50"/>
      <c r="N45" s="4"/>
      <c r="O45" s="26"/>
      <c r="P45" s="26"/>
      <c r="Q45" s="26"/>
      <c r="S45" s="119"/>
      <c r="T45" s="98"/>
      <c r="U45" s="221"/>
      <c r="V45" s="221"/>
      <c r="W45" s="221"/>
      <c r="X45" s="221"/>
      <c r="Y45" s="120"/>
      <c r="AB45" s="206"/>
      <c r="AD45" s="113"/>
    </row>
    <row r="46" spans="1:31" ht="24" customHeight="1">
      <c r="A46" s="294" t="s">
        <v>25</v>
      </c>
      <c r="B46" s="61" t="s">
        <v>59</v>
      </c>
      <c r="C46" s="116"/>
      <c r="D46" s="116"/>
      <c r="E46" s="117"/>
      <c r="F46" s="116"/>
      <c r="G46" s="242">
        <v>6</v>
      </c>
      <c r="H46" s="243"/>
      <c r="I46" s="240"/>
      <c r="J46" s="3" t="b">
        <v>0</v>
      </c>
      <c r="K46" s="44">
        <f>IF(J46=TRUE,G46,"")</f>
      </c>
      <c r="L46" s="244"/>
      <c r="M46" s="64">
        <v>3</v>
      </c>
      <c r="N46" s="51" t="b">
        <v>0</v>
      </c>
      <c r="O46" s="22">
        <f>IF(L46=1,IF(K46="",0,K46),0)</f>
        <v>0</v>
      </c>
      <c r="P46" s="23">
        <f>IF(L46=2,IF(K46="",0,K46),0)</f>
        <v>0</v>
      </c>
      <c r="Q46" s="24">
        <f>IF(L46=3,IF(K46="",0,K46),0)</f>
        <v>0</v>
      </c>
      <c r="R46" s="201">
        <f aca="true" t="shared" si="14" ref="R46:R62">IF(V46,"SCEGLIERE!",IF(OR(Y46,X46,W46),"ANNO ?",IF(T46&lt;&gt;"","ANTICIPO","")))</f>
      </c>
      <c r="S46" s="164"/>
      <c r="T46" s="62">
        <f aca="true" t="shared" si="15" ref="T46:T62">IF(AND(W46=FALSE,Y46=FALSE,M46-L46=1,J46,N46=FALSE),K46,"")</f>
      </c>
      <c r="U46" s="214"/>
      <c r="V46" s="214" t="b">
        <f>IF(AND(N46,J46=FALSE),TRUE,FALSE)</f>
        <v>0</v>
      </c>
      <c r="W46" s="214" t="b">
        <f>IF(AND(J46,N46=FALSE,L46&lt;$L$6),TRUE,FALSE)</f>
        <v>0</v>
      </c>
      <c r="X46" s="214" t="b">
        <f>IF(AND(N46,L46&gt;$L$6-$T$6+1),TRUE,FALSE)</f>
        <v>0</v>
      </c>
      <c r="Y46" s="214" t="b">
        <f>IF(OR(AND(J46=FALSE,N46=FALSE),AND(L46&lt;4,L46&gt;0)),FALSE,TRUE)</f>
        <v>0</v>
      </c>
      <c r="Z46" s="62">
        <f>IF(R46="ANTICIPO",1,"")</f>
      </c>
      <c r="AA46" s="215" t="b">
        <f>AND(N46,Y46=FALSE,L46&lt;$L$6,L46&lt;M46)</f>
        <v>0</v>
      </c>
      <c r="AB46" s="205">
        <f>IF(AA46,1,"")</f>
      </c>
      <c r="AC46" s="215" t="b">
        <f aca="true" t="shared" si="16" ref="AC46:AC62">AND(J46,Y46=FALSE,L46&lt;M46-1)</f>
        <v>0</v>
      </c>
      <c r="AD46" s="165">
        <f>IF(AC46,"NON CONSENTITO","")</f>
      </c>
      <c r="AE46" s="118">
        <f>IF(AND(N46,Y46=FALSE,L46=$L$6,$T$6=1),K46,"")</f>
      </c>
    </row>
    <row r="47" spans="1:31" ht="24" customHeight="1">
      <c r="A47" s="295"/>
      <c r="B47" s="61" t="s">
        <v>60</v>
      </c>
      <c r="C47" s="116"/>
      <c r="D47" s="116"/>
      <c r="E47" s="117"/>
      <c r="F47" s="116"/>
      <c r="G47" s="242">
        <v>9</v>
      </c>
      <c r="H47" s="243"/>
      <c r="I47" s="240"/>
      <c r="J47" s="3" t="b">
        <v>0</v>
      </c>
      <c r="K47" s="44">
        <f aca="true" t="shared" si="17" ref="K47:K65">IF(J47=TRUE,G47,"")</f>
      </c>
      <c r="L47" s="244"/>
      <c r="M47" s="64">
        <v>3</v>
      </c>
      <c r="N47" s="51" t="b">
        <v>0</v>
      </c>
      <c r="O47" s="22">
        <f>IF(L47=1,IF(K47="",0,K47),0)</f>
        <v>0</v>
      </c>
      <c r="P47" s="23">
        <f>IF(L47=2,IF(K47="",0,K47),0)</f>
        <v>0</v>
      </c>
      <c r="Q47" s="24">
        <f>IF(L47=3,IF(K47="",0,K47),0)</f>
        <v>0</v>
      </c>
      <c r="R47" s="201">
        <f t="shared" si="14"/>
      </c>
      <c r="S47" s="164"/>
      <c r="T47" s="62">
        <f t="shared" si="15"/>
      </c>
      <c r="U47" s="214"/>
      <c r="V47" s="214" t="b">
        <f aca="true" t="shared" si="18" ref="V47:V68">IF(AND(N47,J47=FALSE),TRUE,FALSE)</f>
        <v>0</v>
      </c>
      <c r="W47" s="214" t="b">
        <f aca="true" t="shared" si="19" ref="W47:W68">IF(AND(J47,N47=FALSE,L47&lt;$L$6),TRUE,FALSE)</f>
        <v>0</v>
      </c>
      <c r="X47" s="214" t="b">
        <f aca="true" t="shared" si="20" ref="X47:X68">IF(AND(N47,L47&gt;$L$6-$T$6+1),TRUE,FALSE)</f>
        <v>0</v>
      </c>
      <c r="Y47" s="214" t="b">
        <f aca="true" t="shared" si="21" ref="Y47:Y60">IF(OR(AND(J47=FALSE,N47=FALSE),AND(L47&lt;4,L47&gt;0)),FALSE,TRUE)</f>
        <v>0</v>
      </c>
      <c r="Z47" s="62">
        <f aca="true" t="shared" si="22" ref="Z47:Z60">IF(R47="ANTICIPO",1,"")</f>
      </c>
      <c r="AA47" s="215" t="b">
        <f aca="true" t="shared" si="23" ref="AA47:AA68">AND(N47,Y47=FALSE,L47&lt;$L$6,L47&lt;M47)</f>
        <v>0</v>
      </c>
      <c r="AB47" s="205">
        <f aca="true" t="shared" si="24" ref="AB47:AB60">IF(AA47,1,"")</f>
      </c>
      <c r="AC47" s="215" t="b">
        <f t="shared" si="16"/>
        <v>0</v>
      </c>
      <c r="AD47" s="165">
        <f aca="true" t="shared" si="25" ref="AD47:AD60">IF(AC47,"NON CONSENTITO","")</f>
      </c>
      <c r="AE47" s="118">
        <f aca="true" t="shared" si="26" ref="AE47:AE68">IF(AND(N47,Y47=FALSE,L47=$L$6,$T$6=1),K47,"")</f>
      </c>
    </row>
    <row r="48" spans="1:31" ht="24" customHeight="1">
      <c r="A48" s="295"/>
      <c r="B48" s="61" t="s">
        <v>61</v>
      </c>
      <c r="C48" s="116"/>
      <c r="D48" s="116"/>
      <c r="E48" s="117"/>
      <c r="F48" s="116"/>
      <c r="G48" s="242">
        <v>6</v>
      </c>
      <c r="H48" s="243"/>
      <c r="I48" s="240"/>
      <c r="J48" s="3" t="b">
        <v>0</v>
      </c>
      <c r="K48" s="44">
        <f t="shared" si="17"/>
      </c>
      <c r="L48" s="244"/>
      <c r="M48" s="64">
        <v>3</v>
      </c>
      <c r="N48" s="51" t="b">
        <v>0</v>
      </c>
      <c r="O48" s="22">
        <f aca="true" t="shared" si="27" ref="O48:O62">IF(L48=1,IF(K48="",0,K48),0)</f>
        <v>0</v>
      </c>
      <c r="P48" s="23">
        <f aca="true" t="shared" si="28" ref="P48:P62">IF(L48=2,IF(K48="",0,K48),0)</f>
        <v>0</v>
      </c>
      <c r="Q48" s="24">
        <f aca="true" t="shared" si="29" ref="Q48:Q62">IF(L48=3,IF(K48="",0,K48),0)</f>
        <v>0</v>
      </c>
      <c r="R48" s="201">
        <f>IF(AND(J48=TRUE,$J$47=TRUE),"ALTERNATIVA?",IF(V48,"SCEGLIERE!",IF(OR(Y48,X48,W48),"ANNO ?",IF(T48&lt;&gt;"","ANTICIPO",""))))</f>
      </c>
      <c r="S48" s="164"/>
      <c r="T48" s="62">
        <f t="shared" si="15"/>
      </c>
      <c r="U48" s="214"/>
      <c r="V48" s="214" t="b">
        <f t="shared" si="18"/>
        <v>0</v>
      </c>
      <c r="W48" s="214" t="b">
        <f t="shared" si="19"/>
        <v>0</v>
      </c>
      <c r="X48" s="214" t="b">
        <f t="shared" si="20"/>
        <v>0</v>
      </c>
      <c r="Y48" s="214" t="b">
        <f>IF(OR(AND(J48=FALSE,N48=FALSE),AND(L48&lt;4,L48&gt;0,NOT(AND(J48=TRUE,$J$47=TRUE)))),FALSE,TRUE)</f>
        <v>0</v>
      </c>
      <c r="Z48" s="62">
        <f t="shared" si="22"/>
      </c>
      <c r="AA48" s="215" t="b">
        <f t="shared" si="23"/>
        <v>0</v>
      </c>
      <c r="AB48" s="205">
        <f t="shared" si="24"/>
      </c>
      <c r="AC48" s="215" t="b">
        <f t="shared" si="16"/>
        <v>0</v>
      </c>
      <c r="AD48" s="165">
        <f t="shared" si="25"/>
      </c>
      <c r="AE48" s="118">
        <f t="shared" si="26"/>
      </c>
    </row>
    <row r="49" spans="1:31" ht="24" customHeight="1">
      <c r="A49" s="296"/>
      <c r="B49" s="61" t="s">
        <v>63</v>
      </c>
      <c r="C49" s="143"/>
      <c r="D49" s="143"/>
      <c r="E49" s="117"/>
      <c r="F49" s="116"/>
      <c r="G49" s="242">
        <v>6</v>
      </c>
      <c r="H49" s="243"/>
      <c r="I49" s="240"/>
      <c r="J49" s="3" t="b">
        <v>0</v>
      </c>
      <c r="K49" s="44">
        <f t="shared" si="17"/>
      </c>
      <c r="L49" s="244"/>
      <c r="M49" s="64">
        <v>3</v>
      </c>
      <c r="N49" s="51" t="b">
        <v>0</v>
      </c>
      <c r="O49" s="22">
        <f t="shared" si="27"/>
        <v>0</v>
      </c>
      <c r="P49" s="23">
        <f t="shared" si="28"/>
        <v>0</v>
      </c>
      <c r="Q49" s="24">
        <f t="shared" si="29"/>
        <v>0</v>
      </c>
      <c r="R49" s="201">
        <f t="shared" si="14"/>
      </c>
      <c r="S49" s="164"/>
      <c r="T49" s="62">
        <f t="shared" si="15"/>
      </c>
      <c r="U49" s="214"/>
      <c r="V49" s="214" t="b">
        <f t="shared" si="18"/>
        <v>0</v>
      </c>
      <c r="W49" s="214" t="b">
        <f t="shared" si="19"/>
        <v>0</v>
      </c>
      <c r="X49" s="214" t="b">
        <f t="shared" si="20"/>
        <v>0</v>
      </c>
      <c r="Y49" s="214" t="b">
        <f t="shared" si="21"/>
        <v>0</v>
      </c>
      <c r="Z49" s="62">
        <f t="shared" si="22"/>
      </c>
      <c r="AA49" s="215" t="b">
        <f t="shared" si="23"/>
        <v>0</v>
      </c>
      <c r="AB49" s="205">
        <f t="shared" si="24"/>
      </c>
      <c r="AC49" s="215" t="b">
        <f t="shared" si="16"/>
        <v>0</v>
      </c>
      <c r="AD49" s="165">
        <f t="shared" si="25"/>
      </c>
      <c r="AE49" s="118">
        <f t="shared" si="26"/>
      </c>
    </row>
    <row r="50" spans="1:31" ht="24" customHeight="1">
      <c r="A50" s="297"/>
      <c r="B50" s="61" t="s">
        <v>51</v>
      </c>
      <c r="C50" s="116"/>
      <c r="D50" s="116"/>
      <c r="E50" s="117"/>
      <c r="F50" s="116"/>
      <c r="G50" s="242">
        <v>6</v>
      </c>
      <c r="H50" s="243"/>
      <c r="I50" s="240"/>
      <c r="J50" s="3" t="b">
        <v>0</v>
      </c>
      <c r="K50" s="44">
        <f t="shared" si="17"/>
      </c>
      <c r="L50" s="244"/>
      <c r="M50" s="64">
        <v>3</v>
      </c>
      <c r="N50" s="51" t="b">
        <v>0</v>
      </c>
      <c r="O50" s="22">
        <f t="shared" si="27"/>
        <v>0</v>
      </c>
      <c r="P50" s="23">
        <f t="shared" si="28"/>
        <v>0</v>
      </c>
      <c r="Q50" s="24">
        <f t="shared" si="29"/>
        <v>0</v>
      </c>
      <c r="R50" s="201">
        <f t="shared" si="14"/>
      </c>
      <c r="S50" s="164"/>
      <c r="T50" s="62">
        <f t="shared" si="15"/>
      </c>
      <c r="U50" s="214"/>
      <c r="V50" s="214" t="b">
        <f t="shared" si="18"/>
        <v>0</v>
      </c>
      <c r="W50" s="214" t="b">
        <f t="shared" si="19"/>
        <v>0</v>
      </c>
      <c r="X50" s="214" t="b">
        <f t="shared" si="20"/>
        <v>0</v>
      </c>
      <c r="Y50" s="214" t="b">
        <f t="shared" si="21"/>
        <v>0</v>
      </c>
      <c r="Z50" s="62">
        <f t="shared" si="22"/>
      </c>
      <c r="AA50" s="215" t="b">
        <f t="shared" si="23"/>
        <v>0</v>
      </c>
      <c r="AB50" s="205">
        <f t="shared" si="24"/>
      </c>
      <c r="AC50" s="215" t="b">
        <f t="shared" si="16"/>
        <v>0</v>
      </c>
      <c r="AD50" s="165">
        <f t="shared" si="25"/>
      </c>
      <c r="AE50" s="118">
        <f t="shared" si="26"/>
      </c>
    </row>
    <row r="51" spans="1:31" ht="24" customHeight="1">
      <c r="A51" s="297"/>
      <c r="B51" s="61" t="s">
        <v>99</v>
      </c>
      <c r="C51" s="116"/>
      <c r="D51" s="116"/>
      <c r="E51" s="117"/>
      <c r="F51" s="116"/>
      <c r="G51" s="242">
        <v>6</v>
      </c>
      <c r="H51" s="243"/>
      <c r="I51" s="240"/>
      <c r="J51" s="3" t="b">
        <v>0</v>
      </c>
      <c r="K51" s="44">
        <f>IF(J51=TRUE,G51,"")</f>
      </c>
      <c r="L51" s="244"/>
      <c r="M51" s="64">
        <v>3</v>
      </c>
      <c r="N51" s="51" t="b">
        <v>0</v>
      </c>
      <c r="O51" s="22">
        <f>IF(L51=1,IF(K51="",0,K51),0)</f>
        <v>0</v>
      </c>
      <c r="P51" s="23">
        <f>IF(L51=2,IF(K51="",0,K51),0)</f>
        <v>0</v>
      </c>
      <c r="Q51" s="24">
        <f>IF(L51=3,IF(K51="",0,K51),0)</f>
        <v>0</v>
      </c>
      <c r="R51" s="201">
        <f>IF(AND(J51=TRUE,$J$59=FALSE),"PROPEDEUTICITÀ?",IF(V51,"SCEGLIERE!",IF(OR(Y51,X51,W51),"ANNO ?",IF(T51&lt;&gt;"","ANTICIPO",""))))</f>
      </c>
      <c r="S51" s="164"/>
      <c r="T51" s="62">
        <f>IF(AND(W51=FALSE,Y51=FALSE,M51-L51=1,J51,N51=FALSE),K51,"")</f>
      </c>
      <c r="U51" s="214"/>
      <c r="V51" s="214" t="b">
        <f>IF(AND(N51,J51=FALSE),TRUE,FALSE)</f>
        <v>0</v>
      </c>
      <c r="W51" s="214" t="b">
        <f>IF(AND(J51,N51=FALSE,L51&lt;$L$6),TRUE,FALSE)</f>
        <v>0</v>
      </c>
      <c r="X51" s="214" t="b">
        <f t="shared" si="20"/>
        <v>0</v>
      </c>
      <c r="Y51" s="214" t="b">
        <f>IF(OR(AND(J51=FALSE,N51=FALSE),AND(L51&lt;4,L51&gt;0)),FALSE,TRUE)</f>
        <v>0</v>
      </c>
      <c r="Z51" s="62">
        <f>IF(R51="ANTICIPO",1,"")</f>
      </c>
      <c r="AA51" s="215" t="b">
        <f t="shared" si="23"/>
        <v>0</v>
      </c>
      <c r="AB51" s="205">
        <f t="shared" si="24"/>
      </c>
      <c r="AC51" s="215" t="b">
        <f>AND(J51,Y51=FALSE,L51&lt;M51-1)</f>
        <v>0</v>
      </c>
      <c r="AD51" s="165">
        <f t="shared" si="25"/>
      </c>
      <c r="AE51" s="118">
        <f t="shared" si="26"/>
      </c>
    </row>
    <row r="52" spans="1:31" ht="24" customHeight="1">
      <c r="A52" s="297"/>
      <c r="B52" s="61" t="s">
        <v>64</v>
      </c>
      <c r="C52" s="116"/>
      <c r="D52" s="116"/>
      <c r="E52" s="117"/>
      <c r="F52" s="116"/>
      <c r="G52" s="242">
        <v>6</v>
      </c>
      <c r="H52" s="243"/>
      <c r="I52" s="240"/>
      <c r="J52" s="3" t="b">
        <v>0</v>
      </c>
      <c r="K52" s="44">
        <f t="shared" si="17"/>
      </c>
      <c r="L52" s="244"/>
      <c r="M52" s="64">
        <v>3</v>
      </c>
      <c r="N52" s="51" t="b">
        <v>0</v>
      </c>
      <c r="O52" s="22">
        <f t="shared" si="27"/>
        <v>0</v>
      </c>
      <c r="P52" s="23">
        <f t="shared" si="28"/>
        <v>0</v>
      </c>
      <c r="Q52" s="24">
        <f t="shared" si="29"/>
        <v>0</v>
      </c>
      <c r="R52" s="201">
        <f t="shared" si="14"/>
      </c>
      <c r="S52" s="164"/>
      <c r="T52" s="62">
        <f t="shared" si="15"/>
      </c>
      <c r="U52" s="214"/>
      <c r="V52" s="214" t="b">
        <f t="shared" si="18"/>
        <v>0</v>
      </c>
      <c r="W52" s="214" t="b">
        <f t="shared" si="19"/>
        <v>0</v>
      </c>
      <c r="X52" s="214" t="b">
        <f t="shared" si="20"/>
        <v>0</v>
      </c>
      <c r="Y52" s="214" t="b">
        <f t="shared" si="21"/>
        <v>0</v>
      </c>
      <c r="Z52" s="62">
        <f t="shared" si="22"/>
      </c>
      <c r="AA52" s="215" t="b">
        <f t="shared" si="23"/>
        <v>0</v>
      </c>
      <c r="AB52" s="205">
        <f t="shared" si="24"/>
      </c>
      <c r="AC52" s="215" t="b">
        <f t="shared" si="16"/>
        <v>0</v>
      </c>
      <c r="AD52" s="165">
        <f t="shared" si="25"/>
      </c>
      <c r="AE52" s="118">
        <f t="shared" si="26"/>
      </c>
    </row>
    <row r="53" spans="1:31" ht="24" customHeight="1">
      <c r="A53" s="297"/>
      <c r="B53" s="61" t="s">
        <v>73</v>
      </c>
      <c r="C53" s="115"/>
      <c r="D53" s="143"/>
      <c r="E53" s="117"/>
      <c r="F53" s="116"/>
      <c r="G53" s="242">
        <v>6</v>
      </c>
      <c r="H53" s="243"/>
      <c r="I53" s="240"/>
      <c r="J53" s="3" t="b">
        <v>0</v>
      </c>
      <c r="K53" s="44">
        <f t="shared" si="17"/>
      </c>
      <c r="L53" s="244"/>
      <c r="M53" s="64">
        <v>3</v>
      </c>
      <c r="N53" s="51" t="b">
        <v>0</v>
      </c>
      <c r="O53" s="22">
        <f t="shared" si="27"/>
        <v>0</v>
      </c>
      <c r="P53" s="23">
        <f t="shared" si="28"/>
        <v>0</v>
      </c>
      <c r="Q53" s="24">
        <f t="shared" si="29"/>
        <v>0</v>
      </c>
      <c r="R53" s="201">
        <f t="shared" si="14"/>
      </c>
      <c r="S53" s="164"/>
      <c r="T53" s="62">
        <f t="shared" si="15"/>
      </c>
      <c r="U53" s="214"/>
      <c r="V53" s="214" t="b">
        <f t="shared" si="18"/>
        <v>0</v>
      </c>
      <c r="W53" s="214" t="b">
        <f t="shared" si="19"/>
        <v>0</v>
      </c>
      <c r="X53" s="214" t="b">
        <f t="shared" si="20"/>
        <v>0</v>
      </c>
      <c r="Y53" s="214" t="b">
        <f t="shared" si="21"/>
        <v>0</v>
      </c>
      <c r="Z53" s="62">
        <f t="shared" si="22"/>
      </c>
      <c r="AA53" s="215" t="b">
        <f t="shared" si="23"/>
        <v>0</v>
      </c>
      <c r="AB53" s="205">
        <f t="shared" si="24"/>
      </c>
      <c r="AC53" s="215" t="b">
        <f t="shared" si="16"/>
        <v>0</v>
      </c>
      <c r="AD53" s="165">
        <f t="shared" si="25"/>
      </c>
      <c r="AE53" s="118">
        <f t="shared" si="26"/>
      </c>
    </row>
    <row r="54" spans="1:31" ht="24" customHeight="1">
      <c r="A54" s="297"/>
      <c r="B54" s="61" t="s">
        <v>72</v>
      </c>
      <c r="C54" s="115"/>
      <c r="D54" s="143"/>
      <c r="E54" s="117"/>
      <c r="F54" s="116"/>
      <c r="G54" s="242">
        <v>6</v>
      </c>
      <c r="H54" s="243"/>
      <c r="I54" s="240"/>
      <c r="J54" s="3" t="b">
        <v>0</v>
      </c>
      <c r="K54" s="44">
        <f t="shared" si="17"/>
      </c>
      <c r="L54" s="244"/>
      <c r="M54" s="64">
        <v>3</v>
      </c>
      <c r="N54" s="51" t="b">
        <v>0</v>
      </c>
      <c r="O54" s="22">
        <f t="shared" si="27"/>
        <v>0</v>
      </c>
      <c r="P54" s="23">
        <f t="shared" si="28"/>
        <v>0</v>
      </c>
      <c r="Q54" s="24">
        <f t="shared" si="29"/>
        <v>0</v>
      </c>
      <c r="R54" s="201">
        <f t="shared" si="14"/>
      </c>
      <c r="S54" s="164"/>
      <c r="T54" s="62">
        <f t="shared" si="15"/>
      </c>
      <c r="U54" s="214"/>
      <c r="V54" s="214" t="b">
        <f t="shared" si="18"/>
        <v>0</v>
      </c>
      <c r="W54" s="214" t="b">
        <f t="shared" si="19"/>
        <v>0</v>
      </c>
      <c r="X54" s="214" t="b">
        <f t="shared" si="20"/>
        <v>0</v>
      </c>
      <c r="Y54" s="214" t="b">
        <f t="shared" si="21"/>
        <v>0</v>
      </c>
      <c r="Z54" s="62">
        <f t="shared" si="22"/>
      </c>
      <c r="AA54" s="215" t="b">
        <f t="shared" si="23"/>
        <v>0</v>
      </c>
      <c r="AB54" s="205">
        <f t="shared" si="24"/>
      </c>
      <c r="AC54" s="215" t="b">
        <f t="shared" si="16"/>
        <v>0</v>
      </c>
      <c r="AD54" s="165">
        <f t="shared" si="25"/>
      </c>
      <c r="AE54" s="118">
        <f t="shared" si="26"/>
      </c>
    </row>
    <row r="55" spans="1:31" ht="24" customHeight="1">
      <c r="A55" s="297"/>
      <c r="B55" s="61" t="s">
        <v>65</v>
      </c>
      <c r="C55" s="115"/>
      <c r="D55" s="143"/>
      <c r="E55" s="117"/>
      <c r="F55" s="116"/>
      <c r="G55" s="242">
        <v>6</v>
      </c>
      <c r="H55" s="243"/>
      <c r="I55" s="240"/>
      <c r="J55" s="3" t="b">
        <v>0</v>
      </c>
      <c r="K55" s="44">
        <f t="shared" si="17"/>
      </c>
      <c r="L55" s="244"/>
      <c r="M55" s="64">
        <v>3</v>
      </c>
      <c r="N55" s="51" t="b">
        <v>0</v>
      </c>
      <c r="O55" s="22">
        <f t="shared" si="27"/>
        <v>0</v>
      </c>
      <c r="P55" s="23">
        <f t="shared" si="28"/>
        <v>0</v>
      </c>
      <c r="Q55" s="24">
        <f t="shared" si="29"/>
        <v>0</v>
      </c>
      <c r="R55" s="201">
        <f t="shared" si="14"/>
      </c>
      <c r="S55" s="164"/>
      <c r="T55" s="62">
        <f t="shared" si="15"/>
      </c>
      <c r="U55" s="214"/>
      <c r="V55" s="214" t="b">
        <f t="shared" si="18"/>
        <v>0</v>
      </c>
      <c r="W55" s="214" t="b">
        <f t="shared" si="19"/>
        <v>0</v>
      </c>
      <c r="X55" s="214" t="b">
        <f t="shared" si="20"/>
        <v>0</v>
      </c>
      <c r="Y55" s="214" t="b">
        <f t="shared" si="21"/>
        <v>0</v>
      </c>
      <c r="Z55" s="62">
        <f t="shared" si="22"/>
      </c>
      <c r="AA55" s="215" t="b">
        <f t="shared" si="23"/>
        <v>0</v>
      </c>
      <c r="AB55" s="205">
        <f t="shared" si="24"/>
      </c>
      <c r="AC55" s="215" t="b">
        <f t="shared" si="16"/>
        <v>0</v>
      </c>
      <c r="AD55" s="165">
        <f t="shared" si="25"/>
      </c>
      <c r="AE55" s="118">
        <f t="shared" si="26"/>
      </c>
    </row>
    <row r="56" spans="1:31" ht="24" customHeight="1">
      <c r="A56" s="297"/>
      <c r="B56" s="61" t="s">
        <v>66</v>
      </c>
      <c r="C56" s="115"/>
      <c r="D56" s="143"/>
      <c r="E56" s="117"/>
      <c r="F56" s="116"/>
      <c r="G56" s="242">
        <v>6</v>
      </c>
      <c r="H56" s="243"/>
      <c r="I56" s="240"/>
      <c r="J56" s="3" t="b">
        <v>0</v>
      </c>
      <c r="K56" s="44">
        <f t="shared" si="17"/>
      </c>
      <c r="L56" s="244"/>
      <c r="M56" s="64">
        <v>3</v>
      </c>
      <c r="N56" s="51" t="b">
        <v>0</v>
      </c>
      <c r="O56" s="22">
        <f t="shared" si="27"/>
        <v>0</v>
      </c>
      <c r="P56" s="23">
        <f t="shared" si="28"/>
        <v>0</v>
      </c>
      <c r="Q56" s="24">
        <f t="shared" si="29"/>
        <v>0</v>
      </c>
      <c r="R56" s="201">
        <f t="shared" si="14"/>
      </c>
      <c r="S56" s="164"/>
      <c r="T56" s="62">
        <f t="shared" si="15"/>
      </c>
      <c r="U56" s="214"/>
      <c r="V56" s="214" t="b">
        <f t="shared" si="18"/>
        <v>0</v>
      </c>
      <c r="W56" s="214" t="b">
        <f t="shared" si="19"/>
        <v>0</v>
      </c>
      <c r="X56" s="214" t="b">
        <f t="shared" si="20"/>
        <v>0</v>
      </c>
      <c r="Y56" s="214" t="b">
        <f t="shared" si="21"/>
        <v>0</v>
      </c>
      <c r="Z56" s="62">
        <f t="shared" si="22"/>
      </c>
      <c r="AA56" s="215" t="b">
        <f t="shared" si="23"/>
        <v>0</v>
      </c>
      <c r="AB56" s="205">
        <f t="shared" si="24"/>
      </c>
      <c r="AC56" s="215" t="b">
        <f t="shared" si="16"/>
        <v>0</v>
      </c>
      <c r="AD56" s="165">
        <f t="shared" si="25"/>
      </c>
      <c r="AE56" s="118">
        <f t="shared" si="26"/>
      </c>
    </row>
    <row r="57" spans="1:31" ht="24" customHeight="1">
      <c r="A57" s="297"/>
      <c r="B57" s="61" t="s">
        <v>105</v>
      </c>
      <c r="C57" s="115"/>
      <c r="D57" s="143"/>
      <c r="E57" s="117"/>
      <c r="F57" s="116"/>
      <c r="G57" s="242">
        <v>6</v>
      </c>
      <c r="H57" s="243"/>
      <c r="I57" s="240"/>
      <c r="J57" s="3" t="b">
        <v>0</v>
      </c>
      <c r="K57" s="44">
        <f>IF(J57=TRUE,G57,"")</f>
      </c>
      <c r="L57" s="244"/>
      <c r="M57" s="64">
        <v>2</v>
      </c>
      <c r="N57" s="51" t="b">
        <v>0</v>
      </c>
      <c r="O57" s="22">
        <f>IF(L57=1,IF(K57="",0,K57),0)</f>
        <v>0</v>
      </c>
      <c r="P57" s="23">
        <f>IF(L57=2,IF(K57="",0,K57),0)</f>
        <v>0</v>
      </c>
      <c r="Q57" s="24">
        <f>IF(L57=3,IF(K57="",0,K57),0)</f>
        <v>0</v>
      </c>
      <c r="R57" s="201">
        <f>IF(V57,"SCEGLIERE!",IF(OR(Y57,X57,W57),"ANNO ?",IF(T57&lt;&gt;"","ANTICIPO","")))</f>
      </c>
      <c r="S57" s="164"/>
      <c r="T57" s="62">
        <f>IF(AND(W57=FALSE,Y57=FALSE,M57-L57=1,J57,N57=FALSE),K57,"")</f>
      </c>
      <c r="U57" s="214"/>
      <c r="V57" s="214" t="b">
        <f>IF(AND(N57,J57=FALSE),TRUE,FALSE)</f>
        <v>0</v>
      </c>
      <c r="W57" s="214" t="b">
        <f>IF(AND(J57,N57=FALSE,L57&lt;$L$6),TRUE,FALSE)</f>
        <v>0</v>
      </c>
      <c r="X57" s="214" t="b">
        <f>IF(AND(N57,L57&gt;$L$6-$T$6+1),TRUE,FALSE)</f>
        <v>0</v>
      </c>
      <c r="Y57" s="214" t="b">
        <f>IF(OR(AND(J57=FALSE,N57=FALSE),AND(L57&lt;4,L57&gt;0)),FALSE,TRUE)</f>
        <v>0</v>
      </c>
      <c r="Z57" s="62">
        <f>IF(R57="ANTICIPO",1,"")</f>
      </c>
      <c r="AA57" s="215" t="b">
        <f t="shared" si="23"/>
        <v>0</v>
      </c>
      <c r="AB57" s="205">
        <f t="shared" si="24"/>
      </c>
      <c r="AC57" s="215" t="b">
        <f>AND(J57,Y57=FALSE,L57&lt;M57-1)</f>
        <v>0</v>
      </c>
      <c r="AD57" s="165">
        <f t="shared" si="25"/>
      </c>
      <c r="AE57" s="118">
        <f>IF(AND(N57,Y57=FALSE,L57=$L$6,$T$6=1),K57,"")</f>
      </c>
    </row>
    <row r="58" spans="1:31" ht="24" customHeight="1">
      <c r="A58" s="297"/>
      <c r="B58" s="61" t="s">
        <v>67</v>
      </c>
      <c r="C58" s="115"/>
      <c r="D58" s="143"/>
      <c r="E58" s="117"/>
      <c r="F58" s="116"/>
      <c r="G58" s="242">
        <v>6</v>
      </c>
      <c r="H58" s="243"/>
      <c r="I58" s="240"/>
      <c r="J58" s="3" t="b">
        <v>0</v>
      </c>
      <c r="K58" s="44">
        <f t="shared" si="17"/>
      </c>
      <c r="L58" s="244"/>
      <c r="M58" s="64">
        <v>3</v>
      </c>
      <c r="N58" s="51" t="b">
        <v>0</v>
      </c>
      <c r="O58" s="22">
        <f t="shared" si="27"/>
        <v>0</v>
      </c>
      <c r="P58" s="23">
        <f t="shared" si="28"/>
        <v>0</v>
      </c>
      <c r="Q58" s="24">
        <f t="shared" si="29"/>
        <v>0</v>
      </c>
      <c r="R58" s="201">
        <f t="shared" si="14"/>
      </c>
      <c r="S58" s="164"/>
      <c r="T58" s="62">
        <f t="shared" si="15"/>
      </c>
      <c r="U58" s="214"/>
      <c r="V58" s="214" t="b">
        <f t="shared" si="18"/>
        <v>0</v>
      </c>
      <c r="W58" s="214" t="b">
        <f t="shared" si="19"/>
        <v>0</v>
      </c>
      <c r="X58" s="214" t="b">
        <f t="shared" si="20"/>
        <v>0</v>
      </c>
      <c r="Y58" s="214" t="b">
        <f t="shared" si="21"/>
        <v>0</v>
      </c>
      <c r="Z58" s="62">
        <f t="shared" si="22"/>
      </c>
      <c r="AA58" s="215" t="b">
        <f t="shared" si="23"/>
        <v>0</v>
      </c>
      <c r="AB58" s="205">
        <f t="shared" si="24"/>
      </c>
      <c r="AC58" s="215" t="b">
        <f t="shared" si="16"/>
        <v>0</v>
      </c>
      <c r="AD58" s="165">
        <f t="shared" si="25"/>
      </c>
      <c r="AE58" s="118">
        <f t="shared" si="26"/>
      </c>
    </row>
    <row r="59" spans="1:31" ht="24" customHeight="1">
      <c r="A59" s="297"/>
      <c r="B59" s="61" t="s">
        <v>90</v>
      </c>
      <c r="C59" s="115"/>
      <c r="D59" s="143"/>
      <c r="E59" s="117"/>
      <c r="F59" s="116"/>
      <c r="G59" s="242">
        <v>6</v>
      </c>
      <c r="H59" s="243"/>
      <c r="I59" s="240"/>
      <c r="J59" s="3" t="b">
        <v>0</v>
      </c>
      <c r="K59" s="44">
        <f>IF(J59=TRUE,G59,"")</f>
      </c>
      <c r="L59" s="244"/>
      <c r="M59" s="64">
        <v>3</v>
      </c>
      <c r="N59" s="51" t="b">
        <v>0</v>
      </c>
      <c r="O59" s="22">
        <f>IF(L59=1,IF(K59="",0,K59),0)</f>
        <v>0</v>
      </c>
      <c r="P59" s="23">
        <f>IF(L59=2,IF(K59="",0,K59),0)</f>
        <v>0</v>
      </c>
      <c r="Q59" s="24">
        <f>IF(L59=3,IF(K59="",0,K59),0)</f>
        <v>0</v>
      </c>
      <c r="R59" s="201">
        <f>IF(V59,"SCEGLIERE!",IF(OR(Y59,X59,W59),"ANNO ?",IF(T59&lt;&gt;"","ANTICIPO","")))</f>
      </c>
      <c r="S59" s="164"/>
      <c r="T59" s="62">
        <f>IF(AND(W59=FALSE,Y59=FALSE,M59-L59=1,J59,N59=FALSE),K59,"")</f>
      </c>
      <c r="U59" s="214"/>
      <c r="V59" s="214" t="b">
        <f>IF(AND(N59,J59=FALSE),TRUE,FALSE)</f>
        <v>0</v>
      </c>
      <c r="W59" s="214" t="b">
        <f>IF(AND(J59,N59=FALSE,L59&lt;$L$6),TRUE,FALSE)</f>
        <v>0</v>
      </c>
      <c r="X59" s="214" t="b">
        <f t="shared" si="20"/>
        <v>0</v>
      </c>
      <c r="Y59" s="214" t="b">
        <f>IF(OR(AND(J59=FALSE,N59=FALSE),AND(L59&lt;4,L59&gt;0)),FALSE,TRUE)</f>
        <v>0</v>
      </c>
      <c r="Z59" s="62">
        <f>IF(R59="ANTICIPO",1,"")</f>
      </c>
      <c r="AA59" s="215" t="b">
        <f t="shared" si="23"/>
        <v>0</v>
      </c>
      <c r="AB59" s="205">
        <f t="shared" si="24"/>
      </c>
      <c r="AC59" s="215" t="b">
        <f>AND(J59,Y59=FALSE,L59&lt;M59-1)</f>
        <v>0</v>
      </c>
      <c r="AD59" s="165">
        <f t="shared" si="25"/>
      </c>
      <c r="AE59" s="118">
        <f t="shared" si="26"/>
      </c>
    </row>
    <row r="60" spans="1:31" ht="24" customHeight="1">
      <c r="A60" s="297"/>
      <c r="B60" s="61" t="s">
        <v>68</v>
      </c>
      <c r="C60" s="115"/>
      <c r="D60" s="143"/>
      <c r="E60" s="117"/>
      <c r="F60" s="116"/>
      <c r="G60" s="242">
        <v>6</v>
      </c>
      <c r="H60" s="243"/>
      <c r="I60" s="240"/>
      <c r="J60" s="3" t="b">
        <v>0</v>
      </c>
      <c r="K60" s="44">
        <f t="shared" si="17"/>
      </c>
      <c r="L60" s="244"/>
      <c r="M60" s="64">
        <v>3</v>
      </c>
      <c r="N60" s="51" t="b">
        <v>0</v>
      </c>
      <c r="O60" s="22">
        <f t="shared" si="27"/>
        <v>0</v>
      </c>
      <c r="P60" s="23">
        <f t="shared" si="28"/>
        <v>0</v>
      </c>
      <c r="Q60" s="24">
        <f t="shared" si="29"/>
        <v>0</v>
      </c>
      <c r="R60" s="201">
        <f t="shared" si="14"/>
      </c>
      <c r="S60" s="164"/>
      <c r="T60" s="62">
        <f t="shared" si="15"/>
      </c>
      <c r="U60" s="214"/>
      <c r="V60" s="214" t="b">
        <f t="shared" si="18"/>
        <v>0</v>
      </c>
      <c r="W60" s="214" t="b">
        <f t="shared" si="19"/>
        <v>0</v>
      </c>
      <c r="X60" s="214" t="b">
        <f t="shared" si="20"/>
        <v>0</v>
      </c>
      <c r="Y60" s="214" t="b">
        <f t="shared" si="21"/>
        <v>0</v>
      </c>
      <c r="Z60" s="62">
        <f t="shared" si="22"/>
      </c>
      <c r="AA60" s="215" t="b">
        <f t="shared" si="23"/>
        <v>0</v>
      </c>
      <c r="AB60" s="205">
        <f t="shared" si="24"/>
      </c>
      <c r="AC60" s="215" t="b">
        <f t="shared" si="16"/>
        <v>0</v>
      </c>
      <c r="AD60" s="165">
        <f t="shared" si="25"/>
      </c>
      <c r="AE60" s="118">
        <f t="shared" si="26"/>
      </c>
    </row>
    <row r="61" spans="1:31" ht="24" customHeight="1">
      <c r="A61" s="297"/>
      <c r="B61" s="61" t="s">
        <v>57</v>
      </c>
      <c r="C61" s="115"/>
      <c r="D61" s="143"/>
      <c r="E61" s="117"/>
      <c r="F61" s="116"/>
      <c r="G61" s="242">
        <v>9</v>
      </c>
      <c r="H61" s="243"/>
      <c r="I61" s="240"/>
      <c r="J61" s="3" t="b">
        <v>0</v>
      </c>
      <c r="K61" s="44">
        <f>IF(J61=TRUE,G61,"")</f>
      </c>
      <c r="L61" s="244"/>
      <c r="M61" s="64">
        <v>3</v>
      </c>
      <c r="N61" s="51" t="b">
        <v>0</v>
      </c>
      <c r="O61" s="22">
        <f>IF(L61=1,IF(K61="",0,K61),0)</f>
        <v>0</v>
      </c>
      <c r="P61" s="23">
        <f>IF(L61=2,IF(K61="",0,K61),0)</f>
        <v>0</v>
      </c>
      <c r="Q61" s="24">
        <f>IF(L61=3,IF(K61="",0,K61),0)</f>
        <v>0</v>
      </c>
      <c r="R61" s="201">
        <f>IF(V61,"SCEGLIERE!",IF(OR(Y61,X61,W61),"ANNO ?",IF(T61&lt;&gt;"","ANTICIPO","")))</f>
      </c>
      <c r="S61" s="164"/>
      <c r="T61" s="62">
        <f>IF(AND(W61=FALSE,Y61=FALSE,M61-L61=1,J61,N61=FALSE),K61,"")</f>
      </c>
      <c r="U61" s="214"/>
      <c r="V61" s="214" t="b">
        <f>IF(AND(N61,J61=FALSE),TRUE,FALSE)</f>
        <v>0</v>
      </c>
      <c r="W61" s="214" t="b">
        <f>IF(AND(J61,N61=FALSE,L61&lt;$L$6),TRUE,FALSE)</f>
        <v>0</v>
      </c>
      <c r="X61" s="214" t="b">
        <f t="shared" si="20"/>
        <v>0</v>
      </c>
      <c r="Y61" s="214" t="b">
        <f>IF(OR(AND(J61=FALSE,N61=FALSE),AND(L61&lt;4,L61&gt;0)),FALSE,TRUE)</f>
        <v>0</v>
      </c>
      <c r="Z61" s="62">
        <f>IF(R61="ANTICIPO",1,"")</f>
      </c>
      <c r="AA61" s="215" t="b">
        <f t="shared" si="23"/>
        <v>0</v>
      </c>
      <c r="AB61" s="205">
        <f>IF(AA61,1,"")</f>
      </c>
      <c r="AC61" s="215" t="b">
        <f>AND(J61,Y61=FALSE,L61&lt;M61-1)</f>
        <v>0</v>
      </c>
      <c r="AD61" s="165">
        <f>IF(AC61,"NON CONSENTITO","")</f>
      </c>
      <c r="AE61" s="118">
        <f t="shared" si="26"/>
      </c>
    </row>
    <row r="62" spans="1:31" ht="24" customHeight="1">
      <c r="A62" s="297"/>
      <c r="B62" s="61" t="s">
        <v>91</v>
      </c>
      <c r="C62" s="115"/>
      <c r="D62" s="143"/>
      <c r="E62" s="117"/>
      <c r="F62" s="116"/>
      <c r="G62" s="242">
        <v>6</v>
      </c>
      <c r="H62" s="243"/>
      <c r="I62" s="240"/>
      <c r="J62" s="3" t="b">
        <v>0</v>
      </c>
      <c r="K62" s="44">
        <f t="shared" si="17"/>
      </c>
      <c r="L62" s="244"/>
      <c r="M62" s="64">
        <v>2</v>
      </c>
      <c r="N62" s="51" t="b">
        <v>0</v>
      </c>
      <c r="O62" s="22">
        <f t="shared" si="27"/>
        <v>0</v>
      </c>
      <c r="P62" s="23">
        <f t="shared" si="28"/>
        <v>0</v>
      </c>
      <c r="Q62" s="24">
        <f t="shared" si="29"/>
        <v>0</v>
      </c>
      <c r="R62" s="201">
        <f t="shared" si="14"/>
      </c>
      <c r="S62" s="164"/>
      <c r="T62" s="62">
        <f t="shared" si="15"/>
      </c>
      <c r="U62" s="214"/>
      <c r="V62" s="214" t="b">
        <f t="shared" si="18"/>
        <v>0</v>
      </c>
      <c r="W62" s="214" t="b">
        <f t="shared" si="19"/>
        <v>0</v>
      </c>
      <c r="X62" s="214" t="b">
        <f t="shared" si="20"/>
        <v>0</v>
      </c>
      <c r="Y62" s="214" t="b">
        <f>IF(OR(AND(J62=FALSE,N62=FALSE),AND(L62&lt;4,L62&gt;0)),FALSE,TRUE)</f>
        <v>0</v>
      </c>
      <c r="Z62" s="62">
        <f>IF(R62="ANTICIPO",1,"")</f>
      </c>
      <c r="AA62" s="215" t="b">
        <f t="shared" si="23"/>
        <v>0</v>
      </c>
      <c r="AB62" s="205">
        <f>IF(AA62,1,"")</f>
      </c>
      <c r="AC62" s="215" t="b">
        <f t="shared" si="16"/>
        <v>0</v>
      </c>
      <c r="AD62" s="165">
        <f>IF(AC62,"NON CONSENTITO","")</f>
      </c>
      <c r="AE62" s="118">
        <f t="shared" si="26"/>
      </c>
    </row>
    <row r="63" spans="1:31" ht="15.75" customHeight="1">
      <c r="A63" s="297"/>
      <c r="B63" s="198" t="s">
        <v>96</v>
      </c>
      <c r="C63" s="115"/>
      <c r="D63" s="115"/>
      <c r="E63" s="199"/>
      <c r="F63" s="116"/>
      <c r="G63" s="115"/>
      <c r="H63" s="217"/>
      <c r="I63" s="117"/>
      <c r="J63" s="3"/>
      <c r="K63" s="44"/>
      <c r="L63" s="28"/>
      <c r="M63" s="64"/>
      <c r="N63" s="51"/>
      <c r="O63" s="22"/>
      <c r="P63" s="23"/>
      <c r="Q63" s="24"/>
      <c r="R63" s="201"/>
      <c r="S63" s="164"/>
      <c r="T63" s="62"/>
      <c r="U63" s="214"/>
      <c r="V63" s="214"/>
      <c r="W63" s="214"/>
      <c r="X63" s="214"/>
      <c r="Y63" s="214"/>
      <c r="Z63" s="62"/>
      <c r="AA63" s="215"/>
      <c r="AB63" s="205"/>
      <c r="AC63" s="216"/>
      <c r="AD63" s="165"/>
      <c r="AE63" s="118"/>
    </row>
    <row r="64" spans="1:31" ht="24" customHeight="1">
      <c r="A64" s="297"/>
      <c r="B64" s="61" t="s">
        <v>80</v>
      </c>
      <c r="C64" s="115"/>
      <c r="D64" s="143"/>
      <c r="E64" s="117"/>
      <c r="F64" s="116"/>
      <c r="G64" s="242">
        <v>9</v>
      </c>
      <c r="H64" s="243"/>
      <c r="I64" s="240"/>
      <c r="J64" s="3" t="b">
        <v>0</v>
      </c>
      <c r="K64" s="44">
        <f t="shared" si="17"/>
      </c>
      <c r="L64" s="244"/>
      <c r="M64" s="64">
        <v>2</v>
      </c>
      <c r="N64" s="51" t="b">
        <v>0</v>
      </c>
      <c r="O64" s="22">
        <f>IF(L64=1,IF(K64="",0,K64),0)</f>
        <v>0</v>
      </c>
      <c r="P64" s="23">
        <f>IF(L64=2,IF(K64="",0,K64),0)</f>
        <v>0</v>
      </c>
      <c r="Q64" s="24">
        <f>IF(L64=3,IF(K64="",0,K64),0)</f>
        <v>0</v>
      </c>
      <c r="R64" s="201">
        <f>IF(V64,"SCEGLIERE!",IF(OR(Y64,X64,W64),"ANNO ?",IF(T64&lt;&gt;"","ANTICIPO","")))</f>
      </c>
      <c r="S64" s="164"/>
      <c r="T64" s="62">
        <f>IF(AND(W64=FALSE,Y64=FALSE,M64-L64=1,J64,N64=FALSE),K64,"")</f>
      </c>
      <c r="U64" s="214"/>
      <c r="V64" s="214" t="b">
        <f t="shared" si="18"/>
        <v>0</v>
      </c>
      <c r="W64" s="214" t="b">
        <f t="shared" si="19"/>
        <v>0</v>
      </c>
      <c r="X64" s="214" t="b">
        <f t="shared" si="20"/>
        <v>0</v>
      </c>
      <c r="Y64" s="214" t="b">
        <f>IF(OR(AND(J64=FALSE,N64=FALSE),AND(L64&lt;4,L64&gt;0)),FALSE,TRUE)</f>
        <v>0</v>
      </c>
      <c r="Z64" s="62">
        <f>IF(R64="ANTICIPO",1,"")</f>
      </c>
      <c r="AA64" s="215" t="b">
        <f t="shared" si="23"/>
        <v>0</v>
      </c>
      <c r="AB64" s="205">
        <f>IF(AA64,1,"")</f>
      </c>
      <c r="AC64" s="215" t="b">
        <f>AND(J64,Y64=FALSE,L64&lt;M64-1)</f>
        <v>0</v>
      </c>
      <c r="AD64" s="165">
        <f>IF(AC64,"NON CONSENTITO","")</f>
      </c>
      <c r="AE64" s="118">
        <f t="shared" si="26"/>
      </c>
    </row>
    <row r="65" spans="1:31" ht="24" customHeight="1">
      <c r="A65" s="297"/>
      <c r="B65" s="61" t="s">
        <v>76</v>
      </c>
      <c r="C65" s="115"/>
      <c r="D65" s="143"/>
      <c r="E65" s="117"/>
      <c r="F65" s="116"/>
      <c r="G65" s="242">
        <v>6</v>
      </c>
      <c r="H65" s="243"/>
      <c r="I65" s="240"/>
      <c r="J65" s="3" t="b">
        <v>0</v>
      </c>
      <c r="K65" s="44">
        <f t="shared" si="17"/>
      </c>
      <c r="L65" s="244"/>
      <c r="M65" s="64">
        <v>3</v>
      </c>
      <c r="N65" s="51" t="b">
        <v>0</v>
      </c>
      <c r="O65" s="22">
        <f>IF(L65=1,IF(K65="",0,K65),0)</f>
        <v>0</v>
      </c>
      <c r="P65" s="23">
        <f>IF(L65=2,IF(K65="",0,K65),0)</f>
        <v>0</v>
      </c>
      <c r="Q65" s="24">
        <f>IF(L65=3,IF(K65="",0,K65),0)</f>
        <v>0</v>
      </c>
      <c r="R65" s="201">
        <f>IF(V65,"SCEGLIERE!",IF(OR(Y65,X65,W65),"ANNO ?",IF(T65&lt;&gt;"","ANTICIPO","")))</f>
      </c>
      <c r="S65" s="164"/>
      <c r="T65" s="62">
        <f>IF(AND(W65=FALSE,Y65=FALSE,M65-L65=1,J65,N65=FALSE),K65,"")</f>
      </c>
      <c r="U65" s="214"/>
      <c r="V65" s="214" t="b">
        <f t="shared" si="18"/>
        <v>0</v>
      </c>
      <c r="W65" s="214" t="b">
        <f t="shared" si="19"/>
        <v>0</v>
      </c>
      <c r="X65" s="214" t="b">
        <f t="shared" si="20"/>
        <v>0</v>
      </c>
      <c r="Y65" s="214" t="b">
        <f>IF(OR(AND(J65=FALSE,N65=FALSE),AND(L65&lt;4,L65&gt;0)),FALSE,TRUE)</f>
        <v>0</v>
      </c>
      <c r="Z65" s="62">
        <f>IF(R65="ANTICIPO",1,"")</f>
      </c>
      <c r="AA65" s="215" t="b">
        <f t="shared" si="23"/>
        <v>0</v>
      </c>
      <c r="AB65" s="205">
        <f>IF(AA65,1,"")</f>
      </c>
      <c r="AC65" s="215" t="b">
        <f>AND(J65,Y65=FALSE,L65&lt;M65-1)</f>
        <v>0</v>
      </c>
      <c r="AD65" s="165">
        <f>IF(AC65,"NON CONSENTITO","")</f>
      </c>
      <c r="AE65" s="118">
        <f t="shared" si="26"/>
      </c>
    </row>
    <row r="66" spans="1:31" ht="24" customHeight="1">
      <c r="A66" s="297"/>
      <c r="B66" s="61" t="s">
        <v>75</v>
      </c>
      <c r="C66" s="115"/>
      <c r="D66" s="143"/>
      <c r="E66" s="117"/>
      <c r="F66" s="116"/>
      <c r="G66" s="242">
        <v>6</v>
      </c>
      <c r="H66" s="243"/>
      <c r="I66" s="240"/>
      <c r="J66" s="3" t="b">
        <v>0</v>
      </c>
      <c r="K66" s="44">
        <f>IF(J66=TRUE,G66,"")</f>
      </c>
      <c r="L66" s="244"/>
      <c r="M66" s="64">
        <v>3</v>
      </c>
      <c r="N66" s="51" t="b">
        <v>0</v>
      </c>
      <c r="O66" s="22">
        <f>IF(L66=1,IF(K66="",0,K66),0)</f>
        <v>0</v>
      </c>
      <c r="P66" s="23">
        <f>IF(L66=2,IF(K66="",0,K66),0)</f>
        <v>0</v>
      </c>
      <c r="Q66" s="24">
        <f>IF(L66=3,IF(K66="",0,K66),0)</f>
        <v>0</v>
      </c>
      <c r="R66" s="201">
        <f>IF(V66,"SCEGLIERE!",IF(OR(Y66,X66,W66),"ANNO ?",IF(T66&lt;&gt;"","ANTICIPO","")))</f>
      </c>
      <c r="S66" s="164"/>
      <c r="T66" s="62">
        <f>IF(AND(W66=FALSE,Y66=FALSE,M66-L66=1,J66,N66=FALSE),K66,"")</f>
      </c>
      <c r="U66" s="214"/>
      <c r="V66" s="214" t="b">
        <f>IF(AND(N66,J66=FALSE),TRUE,FALSE)</f>
        <v>0</v>
      </c>
      <c r="W66" s="214" t="b">
        <f>IF(AND(J66,N66=FALSE,L66&lt;$L$6),TRUE,FALSE)</f>
        <v>0</v>
      </c>
      <c r="X66" s="214" t="b">
        <f t="shared" si="20"/>
        <v>0</v>
      </c>
      <c r="Y66" s="214" t="b">
        <f>IF(OR(AND(J66=FALSE,N66=FALSE),AND(L66&lt;4,L66&gt;0)),FALSE,TRUE)</f>
        <v>0</v>
      </c>
      <c r="Z66" s="62">
        <f>IF(R66="ANTICIPO",1,"")</f>
      </c>
      <c r="AA66" s="215" t="b">
        <f t="shared" si="23"/>
        <v>0</v>
      </c>
      <c r="AB66" s="205">
        <f>IF(AA66,1,"")</f>
      </c>
      <c r="AC66" s="215" t="b">
        <f>AND(J66,Y66=FALSE,L66&lt;M66-1)</f>
        <v>0</v>
      </c>
      <c r="AD66" s="165">
        <f>IF(AC66,"NON CONSENTITO","")</f>
      </c>
      <c r="AE66" s="118">
        <f t="shared" si="26"/>
      </c>
    </row>
    <row r="67" spans="1:31" ht="24" customHeight="1">
      <c r="A67" s="297"/>
      <c r="B67" s="304"/>
      <c r="C67" s="305"/>
      <c r="D67" s="305"/>
      <c r="E67" s="306"/>
      <c r="F67" s="116"/>
      <c r="G67" s="239"/>
      <c r="H67" s="243"/>
      <c r="I67" s="240"/>
      <c r="J67" s="192" t="b">
        <v>0</v>
      </c>
      <c r="K67" s="241"/>
      <c r="L67" s="244"/>
      <c r="M67" s="64"/>
      <c r="N67" s="51" t="b">
        <v>0</v>
      </c>
      <c r="O67" s="22">
        <f>IF(AND(OR(J67=TRUE,N67=TRUE),L67=1),IF(K67="",0,K67),0)</f>
        <v>0</v>
      </c>
      <c r="P67" s="23">
        <f>IF(AND(OR(J67=TRUE,N67=TRUE),L67=2),IF(K67="",0,K67),0)</f>
        <v>0</v>
      </c>
      <c r="Q67" s="24">
        <f>IF(AND(OR(J67=TRUE,N67=TRUE),L67=3),IF(K67="",0,K67),0)</f>
        <v>0</v>
      </c>
      <c r="R67" s="201">
        <f>IF(V67,"SCEGLIERE!",IF(OR(Y67,X67,W67),"ANNO ?",""))</f>
      </c>
      <c r="S67" s="161">
        <f>IF(U67,"CFU ?","")</f>
      </c>
      <c r="T67" s="62"/>
      <c r="U67" s="214" t="b">
        <f>IF(AND(J67,OR(K67&lt;1,K67&gt;12)),TRUE,FALSE)</f>
        <v>0</v>
      </c>
      <c r="V67" s="214" t="b">
        <f>IF(AND(N67,J67=FALSE),TRUE,FALSE)</f>
        <v>0</v>
      </c>
      <c r="W67" s="214" t="b">
        <f>IF(AND(J67,N67=FALSE,L67&lt;$L$6),TRUE,FALSE)</f>
        <v>0</v>
      </c>
      <c r="X67" s="214" t="b">
        <f>IF(AND(N67,L67&gt;$L$6-$T$6+1),TRUE,FALSE)</f>
        <v>0</v>
      </c>
      <c r="Y67" s="214" t="b">
        <f>IF(OR(AND(J67=FALSE,N67=FALSE),AND(L67&lt;4,L67&gt;0)),FALSE,TRUE)</f>
        <v>0</v>
      </c>
      <c r="Z67" s="62"/>
      <c r="AA67" s="215" t="b">
        <f t="shared" si="23"/>
        <v>0</v>
      </c>
      <c r="AB67" s="205">
        <f>IF(AA67,1,"")</f>
      </c>
      <c r="AC67" s="215"/>
      <c r="AD67" s="165"/>
      <c r="AE67" s="118">
        <f>IF(AND(N67,Y67=FALSE,L67=$L$6,$T$6=1),K67,"")</f>
      </c>
    </row>
    <row r="68" spans="1:31" ht="24" customHeight="1" thickBot="1">
      <c r="A68" s="298"/>
      <c r="B68" s="304"/>
      <c r="C68" s="305"/>
      <c r="D68" s="305"/>
      <c r="E68" s="306"/>
      <c r="F68" s="116"/>
      <c r="G68" s="239"/>
      <c r="H68" s="243"/>
      <c r="I68" s="240"/>
      <c r="J68" s="192" t="b">
        <v>0</v>
      </c>
      <c r="K68" s="241"/>
      <c r="L68" s="244"/>
      <c r="M68" s="64"/>
      <c r="N68" s="51" t="b">
        <v>0</v>
      </c>
      <c r="O68" s="25">
        <f>IF(AND(OR(J68=TRUE,N68=TRUE),L68=1),IF(K68="",0,K68),0)</f>
        <v>0</v>
      </c>
      <c r="P68" s="26">
        <f>IF(AND(OR(J68=TRUE,N68=TRUE),L68=2),IF(K68="",0,K68),0)</f>
        <v>0</v>
      </c>
      <c r="Q68" s="27">
        <f>IF(AND(OR(J68=TRUE,N68=TRUE),L68=3),IF(K68="",0,K68),0)</f>
        <v>0</v>
      </c>
      <c r="R68" s="201">
        <f>IF(V68,"SCEGLIERE!",IF(OR(Y68,X68,W68),"ANNO ?",""))</f>
      </c>
      <c r="S68" s="161">
        <f>IF(U68,"CFU ?","")</f>
      </c>
      <c r="T68" s="62"/>
      <c r="U68" s="214" t="b">
        <f>IF(AND(J68,OR(K68&lt;1,K68&gt;12)),TRUE,FALSE)</f>
        <v>0</v>
      </c>
      <c r="V68" s="214" t="b">
        <f t="shared" si="18"/>
        <v>0</v>
      </c>
      <c r="W68" s="214" t="b">
        <f t="shared" si="19"/>
        <v>0</v>
      </c>
      <c r="X68" s="214" t="b">
        <f t="shared" si="20"/>
        <v>0</v>
      </c>
      <c r="Y68" s="214" t="b">
        <f>IF(OR(AND(J68=FALSE,N68=FALSE),AND(L68&lt;4,L68&gt;0)),FALSE,TRUE)</f>
        <v>0</v>
      </c>
      <c r="Z68" s="62"/>
      <c r="AA68" s="215" t="b">
        <f t="shared" si="23"/>
        <v>0</v>
      </c>
      <c r="AB68" s="205">
        <f>IF(AA68,1,"")</f>
      </c>
      <c r="AC68" s="215"/>
      <c r="AD68" s="165"/>
      <c r="AE68" s="118">
        <f t="shared" si="26"/>
      </c>
    </row>
    <row r="69" spans="1:30" ht="12" customHeight="1" thickBot="1">
      <c r="A69" s="144"/>
      <c r="B69" s="145"/>
      <c r="C69" s="145"/>
      <c r="D69" s="145"/>
      <c r="E69" s="145"/>
      <c r="F69" s="12"/>
      <c r="G69" s="12"/>
      <c r="H69" s="12"/>
      <c r="I69" s="122"/>
      <c r="J69" s="3"/>
      <c r="K69" s="118"/>
      <c r="L69" s="118"/>
      <c r="M69" s="50"/>
      <c r="N69" s="51"/>
      <c r="O69" s="23"/>
      <c r="P69" s="23"/>
      <c r="Q69" s="23"/>
      <c r="S69" s="119"/>
      <c r="T69" s="73"/>
      <c r="U69" s="75"/>
      <c r="V69" s="75"/>
      <c r="W69" s="75"/>
      <c r="X69" s="75"/>
      <c r="Z69" s="73"/>
      <c r="AA69" s="39"/>
      <c r="AB69" s="206"/>
      <c r="AD69" s="113"/>
    </row>
    <row r="70" spans="1:31" ht="15" customHeight="1" thickBot="1">
      <c r="A70" s="250" t="s">
        <v>95</v>
      </c>
      <c r="I70" s="251" t="s">
        <v>1</v>
      </c>
      <c r="J70" s="252"/>
      <c r="K70" s="257">
        <f>SUM(K46:K66)+IF(OR(J67=TRUE,N67=TRUE),K67,0)+IF(OR(J68=TRUE,N68=TRUE),K68,0)</f>
        <v>0</v>
      </c>
      <c r="L70" s="210" t="str">
        <f>IF(AND(K70&gt;=12,K70&lt;=15),"SI","NO")</f>
        <v>NO</v>
      </c>
      <c r="M70" s="258"/>
      <c r="N70" s="51"/>
      <c r="O70" s="16">
        <f>SUM(O46:O68)</f>
        <v>0</v>
      </c>
      <c r="P70" s="17">
        <f>SUM(P46:P68)</f>
        <v>0</v>
      </c>
      <c r="Q70" s="18">
        <f>SUM(Q46:Q68)</f>
        <v>0</v>
      </c>
      <c r="R70" s="254">
        <f>IF(OR(V46:Y62,V64:Y66,U67:Y68),"ANNI, SCEGLI o CFU ? O ALTRO ERRORE","")</f>
      </c>
      <c r="S70" s="161"/>
      <c r="T70" s="158"/>
      <c r="U70" s="224"/>
      <c r="V70" s="224"/>
      <c r="W70" s="224"/>
      <c r="X70" s="224"/>
      <c r="Y70" s="120"/>
      <c r="Z70" s="158"/>
      <c r="AA70" s="39"/>
      <c r="AB70" s="209"/>
      <c r="AC70" s="39"/>
      <c r="AD70" s="255">
        <f>IF(OR(AC46:AC62,AC64:AC66),"Ant. N.C.","")</f>
      </c>
      <c r="AE70" s="256">
        <f>SUM(AE46:AE68)</f>
        <v>0</v>
      </c>
    </row>
    <row r="71" spans="1:30" ht="14.25" thickBot="1">
      <c r="A71" s="146" t="s">
        <v>62</v>
      </c>
      <c r="D71" s="100"/>
      <c r="J71" s="181"/>
      <c r="K71" s="118"/>
      <c r="L71" s="147"/>
      <c r="M71" s="50"/>
      <c r="N71" s="4"/>
      <c r="O71" s="30"/>
      <c r="P71" s="30"/>
      <c r="Q71" s="30"/>
      <c r="AD71" s="328" t="s">
        <v>83</v>
      </c>
    </row>
    <row r="72" spans="1:30" ht="14.25" thickBot="1">
      <c r="A72" s="146" t="s">
        <v>98</v>
      </c>
      <c r="H72" s="259" t="s">
        <v>40</v>
      </c>
      <c r="I72" s="260" t="s">
        <v>3</v>
      </c>
      <c r="J72" s="261"/>
      <c r="K72" s="148">
        <f>SUM(K40,K70)</f>
        <v>168</v>
      </c>
      <c r="L72" s="147"/>
      <c r="M72" s="258"/>
      <c r="N72" s="4"/>
      <c r="O72" s="33">
        <f>SUM(O40,O70,O89)</f>
        <v>0</v>
      </c>
      <c r="P72" s="34">
        <f>SUM(P40,P70,P89)</f>
        <v>0</v>
      </c>
      <c r="Q72" s="35">
        <f>SUM(Q40,Q70,Q89)</f>
        <v>3</v>
      </c>
      <c r="R72" s="318" t="s">
        <v>82</v>
      </c>
      <c r="S72" s="319"/>
      <c r="T72" s="319"/>
      <c r="U72" s="319"/>
      <c r="V72" s="319"/>
      <c r="W72" s="319"/>
      <c r="X72" s="319"/>
      <c r="Y72" s="319"/>
      <c r="Z72" s="319"/>
      <c r="AA72" s="319"/>
      <c r="AB72" s="319"/>
      <c r="AD72" s="329"/>
    </row>
    <row r="73" spans="1:30" ht="14.25" thickBot="1">
      <c r="A73" s="146"/>
      <c r="H73" s="147"/>
      <c r="I73" s="147"/>
      <c r="J73" s="184"/>
      <c r="K73" s="210" t="str">
        <f>IF(AND(K72&gt;=180,K72&lt;=183),"SI","NO")</f>
        <v>NO</v>
      </c>
      <c r="L73" s="129"/>
      <c r="M73" s="258"/>
      <c r="N73" s="189"/>
      <c r="O73" s="211" t="str">
        <f>IF(OR(R6&gt;1,O72-IF(R6=1,AD73,0)&lt;=O74),"SI","NO")</f>
        <v>SI</v>
      </c>
      <c r="P73" s="212" t="str">
        <f>IF(OR(R6=3,P72-IF(R6=2,AD73,0)&lt;=P74),"SI","NO")</f>
        <v>SI</v>
      </c>
      <c r="Q73" s="213" t="str">
        <f>IF(Q72-K38-IF(R6=3,AD73,0)&lt;=Q74,"SI","NO")</f>
        <v>SI</v>
      </c>
      <c r="R73" s="320"/>
      <c r="S73" s="319"/>
      <c r="T73" s="319"/>
      <c r="U73" s="319"/>
      <c r="V73" s="319"/>
      <c r="W73" s="319"/>
      <c r="X73" s="319"/>
      <c r="Y73" s="319"/>
      <c r="Z73" s="319"/>
      <c r="AA73" s="319"/>
      <c r="AB73" s="319"/>
      <c r="AC73" s="39"/>
      <c r="AD73" s="149">
        <f>SUM(AE89,AE70,AE40)</f>
        <v>0</v>
      </c>
    </row>
    <row r="74" spans="10:30" ht="6.75" customHeight="1">
      <c r="J74" s="181"/>
      <c r="K74" s="88"/>
      <c r="L74" s="129"/>
      <c r="M74" s="50"/>
      <c r="N74" s="189"/>
      <c r="O74" s="65">
        <f>IF(L6=1,T76,T76)</f>
        <v>180</v>
      </c>
      <c r="P74" s="65">
        <f>IF(L6=2,T76,T76)</f>
        <v>180</v>
      </c>
      <c r="Q74" s="65">
        <f>IF(L6=3,T76,T76)</f>
        <v>180</v>
      </c>
      <c r="R74" s="150"/>
      <c r="S74" s="151"/>
      <c r="T74" s="152"/>
      <c r="U74" s="223"/>
      <c r="V74" s="223"/>
      <c r="W74" s="223"/>
      <c r="X74" s="223"/>
      <c r="Y74" s="153"/>
      <c r="Z74" s="152"/>
      <c r="AA74" s="154"/>
      <c r="AB74" s="208"/>
      <c r="AC74" s="154"/>
      <c r="AD74" s="155"/>
    </row>
    <row r="75" spans="10:30" ht="9" customHeight="1" thickBot="1">
      <c r="J75" s="181"/>
      <c r="K75" s="88"/>
      <c r="L75" s="129"/>
      <c r="M75" s="50"/>
      <c r="N75" s="189"/>
      <c r="O75" s="5"/>
      <c r="P75" s="5"/>
      <c r="Q75" s="5"/>
      <c r="R75" s="156"/>
      <c r="S75" s="157"/>
      <c r="T75" s="158"/>
      <c r="U75" s="224"/>
      <c r="V75" s="224"/>
      <c r="W75" s="224"/>
      <c r="X75" s="224"/>
      <c r="Y75" s="120"/>
      <c r="Z75" s="158"/>
      <c r="AA75" s="39"/>
      <c r="AB75" s="209"/>
      <c r="AC75" s="39"/>
      <c r="AD75" s="155"/>
    </row>
    <row r="76" spans="10:31" ht="13.5" thickBot="1">
      <c r="J76" s="181"/>
      <c r="K76" s="88"/>
      <c r="L76" s="129"/>
      <c r="M76" s="50"/>
      <c r="N76" s="189"/>
      <c r="O76" s="275" t="s">
        <v>78</v>
      </c>
      <c r="P76" s="276"/>
      <c r="Q76" s="159">
        <f>SUM(Z14:Z38,Z46:Z68)</f>
        <v>0</v>
      </c>
      <c r="R76" s="160" t="str">
        <f>IF(Q77&lt;=Z8,"OK","TROPPI ANTICIPI")</f>
        <v>OK</v>
      </c>
      <c r="T76" s="340">
        <f>IF(Q76&gt;0,180,180)</f>
        <v>180</v>
      </c>
      <c r="U76" s="225"/>
      <c r="V76" s="225"/>
      <c r="W76" s="225"/>
      <c r="X76" s="225"/>
      <c r="Y76" s="218"/>
      <c r="Z76" s="341" t="s">
        <v>79</v>
      </c>
      <c r="AA76" s="158"/>
      <c r="AB76" s="162"/>
      <c r="AC76" s="76"/>
      <c r="AD76" s="162"/>
      <c r="AE76" s="113"/>
    </row>
    <row r="77" spans="10:30" ht="32.25" customHeight="1" thickBot="1">
      <c r="J77" s="181"/>
      <c r="K77" s="88"/>
      <c r="L77" s="163"/>
      <c r="M77" s="50"/>
      <c r="N77" s="190"/>
      <c r="O77" s="321" t="s">
        <v>17</v>
      </c>
      <c r="P77" s="322"/>
      <c r="Q77" s="202">
        <f>SUM(T14:T38,T46:T68)</f>
        <v>0</v>
      </c>
      <c r="R77" s="156"/>
      <c r="S77" s="316" t="s">
        <v>37</v>
      </c>
      <c r="T77" s="317"/>
      <c r="U77" s="317"/>
      <c r="V77" s="317"/>
      <c r="W77" s="317"/>
      <c r="X77" s="317"/>
      <c r="Y77" s="317"/>
      <c r="Z77" s="317"/>
      <c r="AA77" s="317"/>
      <c r="AB77" s="205">
        <f>SUM(AB14:AB68)</f>
        <v>0</v>
      </c>
      <c r="AC77" s="39"/>
      <c r="AD77" s="165"/>
    </row>
    <row r="78" spans="10:25" ht="12.75">
      <c r="J78" s="181"/>
      <c r="K78" s="88"/>
      <c r="L78" s="129"/>
      <c r="M78" s="50"/>
      <c r="N78" s="189"/>
      <c r="O78" s="5"/>
      <c r="P78" s="5"/>
      <c r="Q78" s="5"/>
      <c r="R78" s="91"/>
      <c r="S78" s="92"/>
      <c r="T78" s="166"/>
      <c r="U78" s="226"/>
      <c r="V78" s="226"/>
      <c r="W78" s="226"/>
      <c r="X78" s="226"/>
      <c r="Y78" s="167"/>
    </row>
    <row r="79" spans="10:25" ht="9.75" customHeight="1">
      <c r="J79" s="181"/>
      <c r="K79" s="88"/>
      <c r="L79" s="129"/>
      <c r="M79" s="50"/>
      <c r="N79" s="189"/>
      <c r="O79" s="5"/>
      <c r="P79" s="5"/>
      <c r="Q79" s="5"/>
      <c r="R79" s="91"/>
      <c r="S79" s="92"/>
      <c r="T79" s="166"/>
      <c r="U79" s="226"/>
      <c r="V79" s="226"/>
      <c r="W79" s="226"/>
      <c r="X79" s="226"/>
      <c r="Y79" s="167"/>
    </row>
    <row r="80" spans="2:17" ht="14.25" customHeight="1">
      <c r="B80" s="102" t="s">
        <v>74</v>
      </c>
      <c r="C80" s="100"/>
      <c r="D80" s="100"/>
      <c r="J80" s="181"/>
      <c r="L80" s="147"/>
      <c r="M80" s="50"/>
      <c r="N80" s="4"/>
      <c r="O80" s="23"/>
      <c r="P80" s="23"/>
      <c r="Q80" s="23"/>
    </row>
    <row r="81" spans="10:17" ht="6.75" customHeight="1">
      <c r="J81" s="181"/>
      <c r="L81" s="147"/>
      <c r="M81" s="50"/>
      <c r="N81" s="4"/>
      <c r="O81" s="23"/>
      <c r="P81" s="23"/>
      <c r="Q81" s="23"/>
    </row>
    <row r="82" spans="8:17" ht="24" customHeight="1" thickBot="1">
      <c r="H82" s="67" t="s">
        <v>4</v>
      </c>
      <c r="I82" s="67" t="s">
        <v>55</v>
      </c>
      <c r="J82" s="181"/>
      <c r="K82" s="67" t="s">
        <v>1</v>
      </c>
      <c r="L82" s="168" t="s">
        <v>9</v>
      </c>
      <c r="M82" s="50"/>
      <c r="N82" s="4"/>
      <c r="O82" s="26"/>
      <c r="P82" s="26"/>
      <c r="Q82" s="26"/>
    </row>
    <row r="83" spans="1:31" ht="24" customHeight="1">
      <c r="A83" s="325" t="s">
        <v>21</v>
      </c>
      <c r="B83" s="304"/>
      <c r="C83" s="305"/>
      <c r="D83" s="305"/>
      <c r="E83" s="306"/>
      <c r="F83" s="128"/>
      <c r="G83" s="245"/>
      <c r="H83" s="246"/>
      <c r="I83" s="247"/>
      <c r="J83" s="193" t="b">
        <v>0</v>
      </c>
      <c r="K83" s="241"/>
      <c r="L83" s="241"/>
      <c r="M83" s="50"/>
      <c r="N83" s="51" t="b">
        <v>0</v>
      </c>
      <c r="O83" s="194">
        <f>IF(AND(OR(J83=TRUE,N83=TRUE),L83=1),IF(K83="",0,K83),0)</f>
        <v>0</v>
      </c>
      <c r="P83" s="195">
        <f>IF(AND(OR(J83=TRUE,N83=TRUE),L83=2),IF(K83="",0,K83),0)</f>
        <v>0</v>
      </c>
      <c r="Q83" s="196">
        <f>IF(AND(OR(J83=TRUE,N83=TRUE),L83=3),IF(K83="",0,K83),0)</f>
        <v>0</v>
      </c>
      <c r="R83" s="201">
        <f>IF(V83,"SCEGLIERE!",IF(OR(Y83,X83,W83),"ANNO ?",""))</f>
      </c>
      <c r="S83" s="161">
        <f>IF(U83,"CFU ?","")</f>
      </c>
      <c r="T83" s="62"/>
      <c r="U83" s="214" t="b">
        <f>IF(AND(J83,OR(K83&lt;1,K83&gt;12)),TRUE,FALSE)</f>
        <v>0</v>
      </c>
      <c r="V83" s="214" t="b">
        <f>IF(AND(N83,J83=FALSE),TRUE,FALSE)</f>
        <v>0</v>
      </c>
      <c r="W83" s="214" t="b">
        <f>IF(AND(J83,N83=FALSE,L83&lt;$L$6),TRUE,FALSE)</f>
        <v>0</v>
      </c>
      <c r="X83" s="214" t="b">
        <f>IF(AND(N83,L83&gt;$L$6-$T$6+1),TRUE,FALSE)</f>
        <v>0</v>
      </c>
      <c r="Y83" s="214" t="b">
        <f>IF(OR(AND(J83=FALSE,N83=FALSE),AND(L83&lt;4,L83&gt;0)),FALSE,TRUE)</f>
        <v>0</v>
      </c>
      <c r="Z83" s="62"/>
      <c r="AA83" s="215" t="b">
        <f>AND(N83,Y83=FALSE,L83&lt;$L$6,L83&lt;M83)</f>
        <v>0</v>
      </c>
      <c r="AB83" s="205">
        <f>IF(AA83,1,"")</f>
      </c>
      <c r="AC83" s="215"/>
      <c r="AD83" s="165"/>
      <c r="AE83" s="118">
        <f>IF(AND(N83,Y83=FALSE,L83=$L$6,$T$6=1),K83,"")</f>
      </c>
    </row>
    <row r="84" spans="1:31" ht="24" customHeight="1">
      <c r="A84" s="326"/>
      <c r="B84" s="304"/>
      <c r="C84" s="305"/>
      <c r="D84" s="305"/>
      <c r="E84" s="306"/>
      <c r="F84" s="128"/>
      <c r="G84" s="245"/>
      <c r="H84" s="246"/>
      <c r="I84" s="247"/>
      <c r="J84" s="193" t="b">
        <v>0</v>
      </c>
      <c r="K84" s="241"/>
      <c r="L84" s="241"/>
      <c r="M84" s="50"/>
      <c r="N84" s="51" t="b">
        <v>0</v>
      </c>
      <c r="O84" s="22">
        <f>IF(AND(OR(J84=TRUE,N84=TRUE),L84=1),IF(K84="",0,K84),0)</f>
        <v>0</v>
      </c>
      <c r="P84" s="23">
        <f>IF(AND(OR(J84=TRUE,N84=TRUE),L84=2),IF(K84="",0,K84),0)</f>
        <v>0</v>
      </c>
      <c r="Q84" s="24">
        <f>IF(AND(OR(J84=TRUE,N84=TRUE),L84=3),IF(K84="",0,K84),0)</f>
        <v>0</v>
      </c>
      <c r="R84" s="201">
        <f>IF(V84,"SCEGLIERE!",IF(OR(Y84,X84,W84),"ANNO ?",""))</f>
      </c>
      <c r="S84" s="161">
        <f>IF(U84,"CFU ?","")</f>
      </c>
      <c r="T84" s="62"/>
      <c r="U84" s="214" t="b">
        <f>IF(AND(J84,OR(K84&lt;1,K84&gt;12)),TRUE,FALSE)</f>
        <v>0</v>
      </c>
      <c r="V84" s="214" t="b">
        <f>IF(AND(N84,J84=FALSE),TRUE,FALSE)</f>
        <v>0</v>
      </c>
      <c r="W84" s="214" t="b">
        <f>IF(AND(J84,N84=FALSE,L84&lt;$L$6),TRUE,FALSE)</f>
        <v>0</v>
      </c>
      <c r="X84" s="214" t="b">
        <f>IF(AND(N84,L84&gt;$L$6-$T$6+1),TRUE,FALSE)</f>
        <v>0</v>
      </c>
      <c r="Y84" s="214" t="b">
        <f>IF(OR(AND(J84=FALSE,N84=FALSE),AND(L84&lt;4,L84&gt;0)),FALSE,TRUE)</f>
        <v>0</v>
      </c>
      <c r="Z84" s="62"/>
      <c r="AA84" s="215" t="b">
        <f>AND(N84,Y84=FALSE,L84&lt;$L$6,L84&lt;M84)</f>
        <v>0</v>
      </c>
      <c r="AB84" s="205">
        <f>IF(AA84,1,"")</f>
      </c>
      <c r="AC84" s="215"/>
      <c r="AD84" s="165"/>
      <c r="AE84" s="118">
        <f>IF(AND(N84,Y84=FALSE,L84=$L$6,$T$6=1),K84,"")</f>
      </c>
    </row>
    <row r="85" spans="1:31" ht="24" customHeight="1">
      <c r="A85" s="326"/>
      <c r="B85" s="304"/>
      <c r="C85" s="305"/>
      <c r="D85" s="305"/>
      <c r="E85" s="306"/>
      <c r="F85" s="128"/>
      <c r="G85" s="245"/>
      <c r="H85" s="246"/>
      <c r="I85" s="247"/>
      <c r="J85" s="193" t="b">
        <v>0</v>
      </c>
      <c r="K85" s="241"/>
      <c r="L85" s="241"/>
      <c r="M85" s="50"/>
      <c r="N85" s="51" t="b">
        <v>0</v>
      </c>
      <c r="O85" s="22">
        <f>IF(AND(OR(J85=TRUE,N85=TRUE),L85=1),IF(K85="",0,K85),0)</f>
        <v>0</v>
      </c>
      <c r="P85" s="23">
        <f>IF(AND(OR(J85=TRUE,N85=TRUE),L85=2),IF(K85="",0,K85),0)</f>
        <v>0</v>
      </c>
      <c r="Q85" s="24">
        <f>IF(AND(OR(J85=TRUE,N85=TRUE),L85=3),IF(K85="",0,K85),0)</f>
        <v>0</v>
      </c>
      <c r="R85" s="201">
        <f>IF(V85,"SCEGLIERE!",IF(OR(Y85,X85,W85),"ANNO ?",""))</f>
      </c>
      <c r="S85" s="161">
        <f>IF(U85,"CFU ?","")</f>
      </c>
      <c r="T85" s="62"/>
      <c r="U85" s="214" t="b">
        <f>IF(AND(J85,OR(K85&lt;1,K85&gt;12)),TRUE,FALSE)</f>
        <v>0</v>
      </c>
      <c r="V85" s="214" t="b">
        <f>IF(AND(N85,J85=FALSE),TRUE,FALSE)</f>
        <v>0</v>
      </c>
      <c r="W85" s="214" t="b">
        <f>IF(AND(J85,N85=FALSE,L85&lt;$L$6),TRUE,FALSE)</f>
        <v>0</v>
      </c>
      <c r="X85" s="214" t="b">
        <f>IF(AND(N85,L85&gt;$L$6-$T$6+1),TRUE,FALSE)</f>
        <v>0</v>
      </c>
      <c r="Y85" s="214" t="b">
        <f>IF(OR(AND(J85=FALSE,N85=FALSE),AND(L85&lt;4,L85&gt;0)),FALSE,TRUE)</f>
        <v>0</v>
      </c>
      <c r="Z85" s="62"/>
      <c r="AA85" s="215" t="b">
        <f>AND(N85,Y85=FALSE,L85&lt;$L$6,L85&lt;M85)</f>
        <v>0</v>
      </c>
      <c r="AB85" s="205">
        <f>IF(AA85,1,"")</f>
      </c>
      <c r="AC85" s="215"/>
      <c r="AD85" s="165"/>
      <c r="AE85" s="118">
        <f>IF(AND(N85,Y85=FALSE,L85=$L$6,$T$6=1),K85,"")</f>
      </c>
    </row>
    <row r="86" spans="1:31" ht="24" customHeight="1">
      <c r="A86" s="326"/>
      <c r="B86" s="304"/>
      <c r="C86" s="305"/>
      <c r="D86" s="305"/>
      <c r="E86" s="306"/>
      <c r="F86" s="128"/>
      <c r="G86" s="245"/>
      <c r="H86" s="246"/>
      <c r="I86" s="247"/>
      <c r="J86" s="193" t="b">
        <v>0</v>
      </c>
      <c r="K86" s="241"/>
      <c r="L86" s="241"/>
      <c r="M86" s="50"/>
      <c r="N86" s="51" t="b">
        <v>0</v>
      </c>
      <c r="O86" s="22">
        <f>IF(AND(OR(J86=TRUE,N86=TRUE),L86=1),IF(K86="",0,K86),0)</f>
        <v>0</v>
      </c>
      <c r="P86" s="23">
        <f>IF(AND(OR(J86=TRUE,N86=TRUE),L86=2),IF(K86="",0,K86),0)</f>
        <v>0</v>
      </c>
      <c r="Q86" s="24">
        <f>IF(AND(OR(J86=TRUE,N86=TRUE),L86=3),IF(K86="",0,K86),0)</f>
        <v>0</v>
      </c>
      <c r="R86" s="201">
        <f>IF(V86,"SCEGLIERE!",IF(OR(Y86,X86,W86),"ANNO ?",""))</f>
      </c>
      <c r="S86" s="161">
        <f>IF(U86,"CFU ?","")</f>
      </c>
      <c r="T86" s="62"/>
      <c r="U86" s="214" t="b">
        <f>IF(AND(J86,OR(K86&lt;1,K86&gt;12)),TRUE,FALSE)</f>
        <v>0</v>
      </c>
      <c r="V86" s="214" t="b">
        <f>IF(AND(N86,J86=FALSE),TRUE,FALSE)</f>
        <v>0</v>
      </c>
      <c r="W86" s="214" t="b">
        <f>IF(AND(J86,N86=FALSE,L86&lt;$L$6),TRUE,FALSE)</f>
        <v>0</v>
      </c>
      <c r="X86" s="214" t="b">
        <f>IF(AND(N86,L86&gt;$L$6-$T$6+1),TRUE,FALSE)</f>
        <v>0</v>
      </c>
      <c r="Y86" s="214" t="b">
        <f>IF(OR(AND(J86=FALSE,N86=FALSE),AND(L86&lt;4,L86&gt;0)),FALSE,TRUE)</f>
        <v>0</v>
      </c>
      <c r="Z86" s="62"/>
      <c r="AA86" s="215" t="b">
        <f>AND(N86,Y86=FALSE,L86&lt;$L$6,L86&lt;M86)</f>
        <v>0</v>
      </c>
      <c r="AB86" s="205">
        <f>IF(AA86,1,"")</f>
      </c>
      <c r="AC86" s="215"/>
      <c r="AD86" s="165"/>
      <c r="AE86" s="118">
        <f>IF(AND(N86,Y86=FALSE,L86=$L$6,$T$6=1),K86,"")</f>
      </c>
    </row>
    <row r="87" spans="1:31" ht="24" customHeight="1" thickBot="1">
      <c r="A87" s="327"/>
      <c r="B87" s="304"/>
      <c r="C87" s="305"/>
      <c r="D87" s="305"/>
      <c r="E87" s="306"/>
      <c r="F87" s="128"/>
      <c r="G87" s="245"/>
      <c r="H87" s="246"/>
      <c r="I87" s="247"/>
      <c r="J87" s="193" t="b">
        <v>0</v>
      </c>
      <c r="K87" s="241"/>
      <c r="L87" s="241"/>
      <c r="M87" s="50"/>
      <c r="N87" s="51" t="b">
        <v>0</v>
      </c>
      <c r="O87" s="25">
        <f>IF(AND(OR(J87=TRUE,N87=TRUE),L87=1),IF(K87="",0,K87),0)</f>
        <v>0</v>
      </c>
      <c r="P87" s="26">
        <f>IF(AND(OR(J87=TRUE,N87=TRUE),L87=2),IF(K87="",0,K87),0)</f>
        <v>0</v>
      </c>
      <c r="Q87" s="27">
        <f>IF(AND(OR(J87=TRUE,N87=TRUE),L87=3),IF(K87="",0,K87),0)</f>
        <v>0</v>
      </c>
      <c r="R87" s="201">
        <f>IF(V87,"SCEGLIERE!",IF(OR(Y87,X87,W87),"ANNO ?",""))</f>
      </c>
      <c r="S87" s="161">
        <f>IF(U87,"CFU ?","")</f>
      </c>
      <c r="T87" s="62"/>
      <c r="U87" s="214" t="b">
        <f>IF(AND(J87,OR(K87&lt;1,K87&gt;12)),TRUE,FALSE)</f>
        <v>0</v>
      </c>
      <c r="V87" s="214" t="b">
        <f>IF(AND(N87,J87=FALSE),TRUE,FALSE)</f>
        <v>0</v>
      </c>
      <c r="W87" s="214" t="b">
        <f>IF(AND(J87,N87=FALSE,L87&lt;$L$6),TRUE,FALSE)</f>
        <v>0</v>
      </c>
      <c r="X87" s="214" t="b">
        <f>IF(AND(N87,L87&gt;$L$6-$T$6+1),TRUE,FALSE)</f>
        <v>0</v>
      </c>
      <c r="Y87" s="214" t="b">
        <f>IF(OR(AND(J87=FALSE,N87=FALSE),AND(L87&lt;4,L87&gt;0)),FALSE,TRUE)</f>
        <v>0</v>
      </c>
      <c r="Z87" s="62"/>
      <c r="AA87" s="215" t="b">
        <f>AND(N87,Y87=FALSE,L87&lt;$L$6,L87&lt;M87)</f>
        <v>0</v>
      </c>
      <c r="AB87" s="205">
        <f>IF(AA87,1,"")</f>
      </c>
      <c r="AC87" s="215"/>
      <c r="AD87" s="165"/>
      <c r="AE87" s="118">
        <f>IF(AND(N87,Y87=FALSE,L87=$L$6,$T$6=1),K87,"")</f>
      </c>
    </row>
    <row r="88" spans="10:17" ht="12.75">
      <c r="J88" s="184"/>
      <c r="K88" s="118"/>
      <c r="L88" s="147"/>
      <c r="M88" s="50"/>
      <c r="N88" s="4"/>
      <c r="O88" s="23"/>
      <c r="P88" s="23"/>
      <c r="Q88" s="23"/>
    </row>
    <row r="89" spans="1:31" ht="15" customHeight="1">
      <c r="A89" s="250" t="s">
        <v>95</v>
      </c>
      <c r="H89" s="147"/>
      <c r="I89" s="251" t="s">
        <v>1</v>
      </c>
      <c r="J89" s="262"/>
      <c r="K89" s="263">
        <f>SUM(K83:K87)</f>
        <v>0</v>
      </c>
      <c r="L89" s="147"/>
      <c r="M89" s="258"/>
      <c r="N89" s="51"/>
      <c r="O89" s="16">
        <f>SUM(O83:O87)</f>
        <v>0</v>
      </c>
      <c r="P89" s="17">
        <f>SUM(P83:P87)</f>
        <v>0</v>
      </c>
      <c r="Q89" s="18">
        <f>SUM(Q83:Q87)</f>
        <v>0</v>
      </c>
      <c r="R89" s="254">
        <f>IF(OR(U83:Y87),"ANNI, SCEGLI o CFU ?","")</f>
      </c>
      <c r="S89" s="161"/>
      <c r="T89" s="158"/>
      <c r="U89" s="224"/>
      <c r="V89" s="224"/>
      <c r="W89" s="224"/>
      <c r="X89" s="224"/>
      <c r="Y89" s="120"/>
      <c r="Z89" s="158"/>
      <c r="AA89" s="39"/>
      <c r="AB89" s="209"/>
      <c r="AC89" s="39"/>
      <c r="AD89" s="155"/>
      <c r="AE89" s="256">
        <f>SUM(AE83:AE88)</f>
        <v>0</v>
      </c>
    </row>
    <row r="90" spans="1:31" ht="15" customHeight="1" thickBot="1">
      <c r="A90" s="250"/>
      <c r="H90" s="147"/>
      <c r="I90" s="265"/>
      <c r="J90" s="264"/>
      <c r="K90" s="265"/>
      <c r="L90" s="147"/>
      <c r="M90" s="258"/>
      <c r="N90" s="51"/>
      <c r="O90" s="45"/>
      <c r="P90" s="45"/>
      <c r="Q90" s="45"/>
      <c r="R90" s="254"/>
      <c r="S90" s="161"/>
      <c r="T90" s="158"/>
      <c r="U90" s="224"/>
      <c r="V90" s="224"/>
      <c r="W90" s="224"/>
      <c r="X90" s="224"/>
      <c r="Y90" s="120"/>
      <c r="Z90" s="158"/>
      <c r="AA90" s="39"/>
      <c r="AB90" s="209"/>
      <c r="AC90" s="39"/>
      <c r="AD90" s="155"/>
      <c r="AE90" s="266"/>
    </row>
    <row r="91" spans="8:31" ht="18" customHeight="1" thickBot="1">
      <c r="H91" s="267" t="s">
        <v>41</v>
      </c>
      <c r="I91" s="268" t="s">
        <v>3</v>
      </c>
      <c r="J91" s="269"/>
      <c r="K91" s="63">
        <f>K89+K72</f>
        <v>168</v>
      </c>
      <c r="L91" s="147"/>
      <c r="M91" s="258"/>
      <c r="N91" s="4"/>
      <c r="O91" s="23"/>
      <c r="P91" s="23"/>
      <c r="Q91" s="23"/>
      <c r="R91" s="201"/>
      <c r="S91" s="161"/>
      <c r="T91" s="158"/>
      <c r="U91" s="224"/>
      <c r="V91" s="224"/>
      <c r="W91" s="224"/>
      <c r="X91" s="224"/>
      <c r="Y91" s="120"/>
      <c r="Z91" s="158"/>
      <c r="AA91" s="39"/>
      <c r="AB91" s="209"/>
      <c r="AC91" s="39"/>
      <c r="AD91" s="155"/>
      <c r="AE91" s="118"/>
    </row>
    <row r="92" spans="10:17" ht="6.75" customHeight="1">
      <c r="J92" s="184"/>
      <c r="K92" s="118"/>
      <c r="L92" s="147"/>
      <c r="M92" s="50"/>
      <c r="N92" s="51"/>
      <c r="O92" s="23"/>
      <c r="P92" s="23"/>
      <c r="Q92" s="23"/>
    </row>
    <row r="93" spans="2:17" ht="14.25" customHeight="1">
      <c r="B93" s="102" t="s">
        <v>5</v>
      </c>
      <c r="J93" s="181"/>
      <c r="M93" s="123"/>
      <c r="N93" s="3"/>
      <c r="O93" s="31"/>
      <c r="P93" s="31"/>
      <c r="Q93" s="31"/>
    </row>
    <row r="94" spans="10:17" ht="6" customHeight="1" thickBot="1">
      <c r="J94" s="181"/>
      <c r="M94" s="123"/>
      <c r="N94" s="3"/>
      <c r="O94" s="31"/>
      <c r="P94" s="31"/>
      <c r="Q94" s="31"/>
    </row>
    <row r="95" spans="1:24" ht="19.5" customHeight="1">
      <c r="A95" s="284" t="s">
        <v>39</v>
      </c>
      <c r="B95" s="307"/>
      <c r="C95" s="308"/>
      <c r="D95" s="308"/>
      <c r="E95" s="308"/>
      <c r="F95" s="308"/>
      <c r="G95" s="308"/>
      <c r="H95" s="308"/>
      <c r="I95" s="308"/>
      <c r="J95" s="308"/>
      <c r="K95" s="308"/>
      <c r="L95" s="309"/>
      <c r="M95" s="123"/>
      <c r="N95" s="3"/>
      <c r="O95" s="36" t="s">
        <v>28</v>
      </c>
      <c r="P95" s="31"/>
      <c r="Q95" s="31"/>
      <c r="T95" s="169" t="str">
        <f>IF(AND(L5="",S6=TRUE,R76="OK",O73="SI",P73="SI",Q73="SI",K73="SI",L70="SI",H63="",R40="",R70="",R89="",AD40="",AD70=""),"PDS OK","CI SONO ERRORI")</f>
        <v>CI SONO ERRORI</v>
      </c>
      <c r="U95" s="227"/>
      <c r="V95" s="227"/>
      <c r="W95" s="227"/>
      <c r="X95" s="227"/>
    </row>
    <row r="96" spans="1:17" ht="19.5" customHeight="1">
      <c r="A96" s="285"/>
      <c r="B96" s="310"/>
      <c r="C96" s="311"/>
      <c r="D96" s="311"/>
      <c r="E96" s="311"/>
      <c r="F96" s="311"/>
      <c r="G96" s="311"/>
      <c r="H96" s="311"/>
      <c r="I96" s="311"/>
      <c r="J96" s="311"/>
      <c r="K96" s="311"/>
      <c r="L96" s="312"/>
      <c r="M96" s="123"/>
      <c r="N96" s="3"/>
      <c r="O96" s="31"/>
      <c r="P96" s="31"/>
      <c r="Q96" s="31"/>
    </row>
    <row r="97" spans="1:17" ht="19.5" customHeight="1">
      <c r="A97" s="285"/>
      <c r="B97" s="310"/>
      <c r="C97" s="311"/>
      <c r="D97" s="311"/>
      <c r="E97" s="311"/>
      <c r="F97" s="311"/>
      <c r="G97" s="311"/>
      <c r="H97" s="311"/>
      <c r="I97" s="311"/>
      <c r="J97" s="311"/>
      <c r="K97" s="311"/>
      <c r="L97" s="312"/>
      <c r="M97" s="123"/>
      <c r="N97" s="3"/>
      <c r="O97" s="31"/>
      <c r="P97" s="31"/>
      <c r="Q97" s="31"/>
    </row>
    <row r="98" spans="1:17" ht="19.5" customHeight="1">
      <c r="A98" s="285"/>
      <c r="B98" s="310"/>
      <c r="C98" s="311"/>
      <c r="D98" s="311"/>
      <c r="E98" s="311"/>
      <c r="F98" s="311"/>
      <c r="G98" s="311"/>
      <c r="H98" s="311"/>
      <c r="I98" s="311"/>
      <c r="J98" s="311"/>
      <c r="K98" s="311"/>
      <c r="L98" s="312"/>
      <c r="M98" s="123"/>
      <c r="N98" s="3"/>
      <c r="O98" s="31"/>
      <c r="P98" s="31"/>
      <c r="Q98" s="31"/>
    </row>
    <row r="99" spans="1:17" ht="19.5" customHeight="1">
      <c r="A99" s="285"/>
      <c r="B99" s="310"/>
      <c r="C99" s="311"/>
      <c r="D99" s="311"/>
      <c r="E99" s="311"/>
      <c r="F99" s="311"/>
      <c r="G99" s="311"/>
      <c r="H99" s="311"/>
      <c r="I99" s="311"/>
      <c r="J99" s="311"/>
      <c r="K99" s="311"/>
      <c r="L99" s="312"/>
      <c r="M99" s="123"/>
      <c r="N99" s="3"/>
      <c r="O99" s="31"/>
      <c r="P99" s="31"/>
      <c r="Q99" s="31"/>
    </row>
    <row r="100" spans="1:17" ht="19.5" customHeight="1" thickBot="1">
      <c r="A100" s="286"/>
      <c r="B100" s="313"/>
      <c r="C100" s="314"/>
      <c r="D100" s="314"/>
      <c r="E100" s="314"/>
      <c r="F100" s="314"/>
      <c r="G100" s="314"/>
      <c r="H100" s="314"/>
      <c r="I100" s="314"/>
      <c r="J100" s="314"/>
      <c r="K100" s="314"/>
      <c r="L100" s="315"/>
      <c r="M100" s="123"/>
      <c r="N100" s="3"/>
      <c r="O100" s="31"/>
      <c r="P100" s="31"/>
      <c r="Q100" s="31"/>
    </row>
    <row r="101" spans="2:17" ht="12.75">
      <c r="B101" s="68"/>
      <c r="C101" s="68"/>
      <c r="D101" s="68"/>
      <c r="E101" s="68"/>
      <c r="F101" s="68"/>
      <c r="G101" s="68"/>
      <c r="H101" s="68"/>
      <c r="I101" s="68"/>
      <c r="J101" s="185"/>
      <c r="K101" s="88"/>
      <c r="L101" s="68"/>
      <c r="M101" s="123"/>
      <c r="N101" s="3"/>
      <c r="O101" s="31"/>
      <c r="P101" s="31"/>
      <c r="Q101" s="31"/>
    </row>
    <row r="102" spans="2:17" ht="15.75" customHeight="1">
      <c r="B102" s="170" t="s">
        <v>52</v>
      </c>
      <c r="C102" s="68"/>
      <c r="D102" s="68"/>
      <c r="E102" s="68"/>
      <c r="F102" s="68"/>
      <c r="G102" s="68"/>
      <c r="H102" s="68"/>
      <c r="I102" s="68"/>
      <c r="J102" s="185"/>
      <c r="K102" s="88"/>
      <c r="L102" s="68"/>
      <c r="M102" s="123"/>
      <c r="N102" s="3"/>
      <c r="O102" s="31"/>
      <c r="P102" s="32" t="s">
        <v>15</v>
      </c>
      <c r="Q102" s="31"/>
    </row>
    <row r="103" spans="2:17" ht="12.75">
      <c r="B103" s="68"/>
      <c r="C103" s="68"/>
      <c r="D103" s="68"/>
      <c r="E103" s="68"/>
      <c r="F103" s="68"/>
      <c r="G103" s="68"/>
      <c r="H103" s="68"/>
      <c r="I103" s="68"/>
      <c r="J103" s="185"/>
      <c r="K103" s="88"/>
      <c r="L103" s="68"/>
      <c r="M103" s="123"/>
      <c r="N103" s="3"/>
      <c r="Q103" s="31"/>
    </row>
    <row r="104" spans="10:17" ht="19.5" customHeight="1">
      <c r="J104" s="181"/>
      <c r="M104" s="123"/>
      <c r="N104" s="3"/>
      <c r="O104" s="31"/>
      <c r="P104" s="31"/>
      <c r="Q104" s="31"/>
    </row>
    <row r="105" spans="2:14" ht="17.25">
      <c r="B105" s="171" t="s">
        <v>53</v>
      </c>
      <c r="H105" s="171" t="s">
        <v>54</v>
      </c>
      <c r="J105" s="181"/>
      <c r="M105" s="123"/>
      <c r="N105" s="3"/>
    </row>
    <row r="106" spans="10:14" ht="12.75">
      <c r="J106" s="181"/>
      <c r="M106" s="123"/>
      <c r="N106" s="3"/>
    </row>
    <row r="107" spans="10:14" ht="12.75">
      <c r="J107" s="181"/>
      <c r="M107" s="123"/>
      <c r="N107" s="3"/>
    </row>
    <row r="108" spans="10:14" ht="12.75">
      <c r="J108" s="181"/>
      <c r="M108" s="123"/>
      <c r="N108" s="3"/>
    </row>
    <row r="109" ht="12.75">
      <c r="M109" s="123"/>
    </row>
    <row r="110" ht="12.75">
      <c r="M110" s="123"/>
    </row>
    <row r="111" ht="12.75">
      <c r="M111" s="123"/>
    </row>
    <row r="112" ht="12.75">
      <c r="M112" s="123"/>
    </row>
    <row r="113" ht="12.75">
      <c r="M113" s="123"/>
    </row>
    <row r="114" ht="12.75">
      <c r="M114" s="123"/>
    </row>
    <row r="115" ht="12.75">
      <c r="M115" s="123"/>
    </row>
    <row r="116" ht="12.75">
      <c r="M116" s="123"/>
    </row>
    <row r="117" ht="12.75">
      <c r="M117" s="123"/>
    </row>
    <row r="118" ht="12.75">
      <c r="M118" s="123"/>
    </row>
    <row r="119" ht="12.75">
      <c r="M119" s="123"/>
    </row>
    <row r="120" ht="12.75">
      <c r="M120" s="123"/>
    </row>
    <row r="121" ht="12.75">
      <c r="M121" s="123"/>
    </row>
    <row r="122" ht="12.75">
      <c r="M122" s="123"/>
    </row>
    <row r="123" ht="12.75">
      <c r="M123" s="123"/>
    </row>
    <row r="124" ht="12.75">
      <c r="M124" s="123"/>
    </row>
    <row r="125" ht="12.75">
      <c r="M125" s="123"/>
    </row>
    <row r="126" ht="12.75">
      <c r="M126" s="123"/>
    </row>
    <row r="127" ht="12.75">
      <c r="M127" s="123"/>
    </row>
    <row r="128" ht="12.75">
      <c r="M128" s="123"/>
    </row>
    <row r="129" ht="12.75">
      <c r="M129" s="123"/>
    </row>
    <row r="130" ht="12.75">
      <c r="M130" s="123"/>
    </row>
    <row r="131" ht="12.75">
      <c r="M131" s="123"/>
    </row>
    <row r="132" ht="12.75">
      <c r="M132" s="123"/>
    </row>
    <row r="133" ht="12.75">
      <c r="M133" s="123"/>
    </row>
    <row r="134" ht="12.75">
      <c r="M134" s="123"/>
    </row>
    <row r="135" ht="12.75">
      <c r="M135" s="123"/>
    </row>
    <row r="136" ht="12.75">
      <c r="M136" s="123"/>
    </row>
    <row r="137" ht="12.75">
      <c r="M137" s="123"/>
    </row>
    <row r="138" ht="12.75">
      <c r="M138" s="123"/>
    </row>
    <row r="139" ht="12.75">
      <c r="M139" s="123"/>
    </row>
    <row r="140" ht="12.75">
      <c r="M140" s="123"/>
    </row>
    <row r="141" ht="12.75">
      <c r="M141" s="123"/>
    </row>
    <row r="142" ht="12.75">
      <c r="M142" s="123"/>
    </row>
    <row r="143" ht="12.75">
      <c r="M143" s="123"/>
    </row>
    <row r="144" ht="12.75">
      <c r="M144" s="123"/>
    </row>
    <row r="145" ht="12.75">
      <c r="M145" s="123"/>
    </row>
    <row r="146" ht="12.75">
      <c r="M146" s="123"/>
    </row>
    <row r="147" ht="12.75">
      <c r="M147" s="123"/>
    </row>
    <row r="148" ht="12.75">
      <c r="M148" s="123"/>
    </row>
    <row r="149" ht="12.75">
      <c r="M149" s="123"/>
    </row>
    <row r="150" ht="12.75">
      <c r="M150" s="123"/>
    </row>
    <row r="151" ht="12.75">
      <c r="M151" s="123"/>
    </row>
    <row r="152" ht="12.75">
      <c r="M152" s="123"/>
    </row>
    <row r="153" ht="12.75">
      <c r="M153" s="123"/>
    </row>
    <row r="154" ht="12.75">
      <c r="M154" s="123"/>
    </row>
    <row r="155" ht="12.75">
      <c r="M155" s="123"/>
    </row>
    <row r="156" ht="12.75">
      <c r="M156" s="123"/>
    </row>
    <row r="157" ht="12.75">
      <c r="M157" s="123"/>
    </row>
    <row r="158" ht="12.75">
      <c r="M158" s="123"/>
    </row>
    <row r="159" ht="12.75">
      <c r="M159" s="123"/>
    </row>
    <row r="160" ht="12.75">
      <c r="M160" s="123"/>
    </row>
    <row r="161" ht="12.75">
      <c r="M161" s="123"/>
    </row>
    <row r="162" ht="12.75">
      <c r="M162" s="123"/>
    </row>
    <row r="163" ht="12.75">
      <c r="M163" s="123"/>
    </row>
    <row r="164" ht="12.75">
      <c r="M164" s="123"/>
    </row>
    <row r="165" ht="12.75">
      <c r="M165" s="123"/>
    </row>
    <row r="166" ht="12.75">
      <c r="M166" s="123"/>
    </row>
    <row r="167" ht="12.75">
      <c r="M167" s="123"/>
    </row>
    <row r="168" ht="12.75">
      <c r="M168" s="123"/>
    </row>
    <row r="169" ht="12.75">
      <c r="M169" s="123"/>
    </row>
    <row r="170" ht="12.75">
      <c r="M170" s="123"/>
    </row>
    <row r="171" ht="12.75">
      <c r="M171" s="123"/>
    </row>
    <row r="172" ht="12.75">
      <c r="M172" s="123"/>
    </row>
    <row r="173" ht="12.75">
      <c r="M173" s="123"/>
    </row>
    <row r="174" ht="12.75">
      <c r="M174" s="123"/>
    </row>
    <row r="175" ht="12.75">
      <c r="M175" s="123"/>
    </row>
    <row r="176" ht="12.75">
      <c r="M176" s="123"/>
    </row>
    <row r="177" ht="12.75">
      <c r="M177" s="123"/>
    </row>
    <row r="178" ht="12.75">
      <c r="M178" s="123"/>
    </row>
    <row r="179" ht="12.75">
      <c r="M179" s="123"/>
    </row>
    <row r="180" ht="12.75">
      <c r="M180" s="123"/>
    </row>
    <row r="181" ht="12.75">
      <c r="M181" s="123"/>
    </row>
    <row r="182" ht="12.75">
      <c r="M182" s="123"/>
    </row>
    <row r="183" ht="12.75">
      <c r="M183" s="123"/>
    </row>
    <row r="184" ht="12.75">
      <c r="M184" s="123"/>
    </row>
    <row r="185" ht="12.75">
      <c r="M185" s="123"/>
    </row>
    <row r="186" ht="12.75">
      <c r="M186" s="123"/>
    </row>
    <row r="187" ht="12.75">
      <c r="M187" s="123"/>
    </row>
    <row r="188" ht="12.75">
      <c r="M188" s="123"/>
    </row>
    <row r="189" ht="12.75">
      <c r="M189" s="123"/>
    </row>
    <row r="190" ht="12.75">
      <c r="M190" s="123"/>
    </row>
    <row r="191" ht="12.75">
      <c r="M191" s="123"/>
    </row>
    <row r="192" ht="12.75">
      <c r="M192" s="123"/>
    </row>
    <row r="193" ht="12.75">
      <c r="M193" s="123"/>
    </row>
    <row r="194" ht="12.75">
      <c r="M194" s="123"/>
    </row>
    <row r="195" ht="12.75">
      <c r="M195" s="123"/>
    </row>
    <row r="196" ht="12.75">
      <c r="M196" s="123"/>
    </row>
    <row r="197" ht="12.75">
      <c r="M197" s="123"/>
    </row>
    <row r="198" ht="12.75">
      <c r="M198" s="123"/>
    </row>
    <row r="199" ht="12.75">
      <c r="M199" s="123"/>
    </row>
    <row r="200" ht="12.75">
      <c r="M200" s="123"/>
    </row>
    <row r="201" ht="12.75">
      <c r="M201" s="123"/>
    </row>
    <row r="202" ht="12.75">
      <c r="M202" s="123"/>
    </row>
    <row r="203" ht="12.75">
      <c r="M203" s="123"/>
    </row>
    <row r="204" ht="12.75">
      <c r="M204" s="123"/>
    </row>
    <row r="205" ht="12.75">
      <c r="M205" s="123"/>
    </row>
    <row r="206" ht="12.75">
      <c r="M206" s="123"/>
    </row>
    <row r="207" ht="12.75">
      <c r="M207" s="123"/>
    </row>
    <row r="208" ht="12.75">
      <c r="M208" s="123"/>
    </row>
    <row r="209" ht="12.75">
      <c r="M209" s="123"/>
    </row>
    <row r="210" ht="12.75">
      <c r="M210" s="123"/>
    </row>
    <row r="211" ht="12.75">
      <c r="M211" s="123"/>
    </row>
    <row r="212" ht="12.75">
      <c r="M212" s="123"/>
    </row>
    <row r="213" ht="12.75">
      <c r="M213" s="123"/>
    </row>
    <row r="214" ht="12.75">
      <c r="M214" s="123"/>
    </row>
    <row r="215" ht="12.75">
      <c r="M215" s="123"/>
    </row>
    <row r="216" ht="12.75">
      <c r="M216" s="123"/>
    </row>
    <row r="217" ht="12.75">
      <c r="M217" s="123"/>
    </row>
    <row r="218" ht="12.75">
      <c r="M218" s="123"/>
    </row>
    <row r="219" ht="12.75">
      <c r="M219" s="123"/>
    </row>
    <row r="220" ht="12.75">
      <c r="M220" s="123"/>
    </row>
    <row r="221" ht="12.75">
      <c r="M221" s="123"/>
    </row>
    <row r="222" ht="12.75">
      <c r="M222" s="123"/>
    </row>
    <row r="223" ht="12.75">
      <c r="M223" s="123"/>
    </row>
    <row r="224" ht="12.75">
      <c r="M224" s="123"/>
    </row>
    <row r="225" ht="12.75">
      <c r="M225" s="123"/>
    </row>
    <row r="226" ht="12.75">
      <c r="M226" s="123"/>
    </row>
    <row r="227" ht="12.75">
      <c r="M227" s="123"/>
    </row>
    <row r="228" ht="12.75">
      <c r="M228" s="123"/>
    </row>
    <row r="229" ht="12.75">
      <c r="M229" s="123"/>
    </row>
    <row r="230" ht="12.75">
      <c r="M230" s="123"/>
    </row>
    <row r="231" ht="12.75">
      <c r="M231" s="123"/>
    </row>
    <row r="232" ht="12.75">
      <c r="M232" s="123"/>
    </row>
    <row r="233" ht="12.75">
      <c r="M233" s="123"/>
    </row>
    <row r="234" ht="12.75">
      <c r="M234" s="123"/>
    </row>
    <row r="235" ht="12.75">
      <c r="M235" s="123"/>
    </row>
    <row r="236" ht="12.75">
      <c r="M236" s="123"/>
    </row>
    <row r="237" ht="12.75">
      <c r="M237" s="123"/>
    </row>
    <row r="238" ht="12.75">
      <c r="M238" s="123"/>
    </row>
    <row r="239" ht="12.75">
      <c r="M239" s="123"/>
    </row>
    <row r="240" ht="12.75">
      <c r="M240" s="123"/>
    </row>
    <row r="241" ht="12.75">
      <c r="M241" s="123"/>
    </row>
    <row r="242" ht="12.75">
      <c r="M242" s="123"/>
    </row>
    <row r="243" ht="12.75">
      <c r="M243" s="123"/>
    </row>
    <row r="244" ht="12.75">
      <c r="M244" s="123"/>
    </row>
    <row r="245" ht="12.75">
      <c r="M245" s="123"/>
    </row>
    <row r="246" ht="12.75">
      <c r="M246" s="123"/>
    </row>
    <row r="247" ht="12.75">
      <c r="M247" s="123"/>
    </row>
    <row r="248" ht="12.75">
      <c r="M248" s="123"/>
    </row>
    <row r="249" ht="12.75">
      <c r="M249" s="123"/>
    </row>
    <row r="250" ht="12.75">
      <c r="M250" s="123"/>
    </row>
    <row r="251" ht="12.75">
      <c r="M251" s="123"/>
    </row>
    <row r="252" ht="12.75">
      <c r="M252" s="123"/>
    </row>
    <row r="253" ht="12.75">
      <c r="M253" s="123"/>
    </row>
    <row r="254" ht="12.75">
      <c r="M254" s="123"/>
    </row>
    <row r="255" ht="12.75">
      <c r="M255" s="123"/>
    </row>
    <row r="256" ht="12.75">
      <c r="M256" s="123"/>
    </row>
    <row r="257" ht="12.75">
      <c r="M257" s="123"/>
    </row>
    <row r="258" ht="12.75">
      <c r="M258" s="123"/>
    </row>
    <row r="259" ht="12.75">
      <c r="M259" s="123"/>
    </row>
    <row r="260" ht="12.75">
      <c r="M260" s="123"/>
    </row>
    <row r="261" ht="12.75">
      <c r="M261" s="123"/>
    </row>
    <row r="262" ht="12.75">
      <c r="M262" s="123"/>
    </row>
    <row r="263" ht="12.75">
      <c r="M263" s="123"/>
    </row>
    <row r="264" ht="12.75">
      <c r="M264" s="123"/>
    </row>
    <row r="265" ht="12.75">
      <c r="M265" s="123"/>
    </row>
    <row r="266" ht="12.75">
      <c r="M266" s="123"/>
    </row>
    <row r="267" ht="12.75">
      <c r="M267" s="123"/>
    </row>
    <row r="268" ht="12.75">
      <c r="M268" s="123"/>
    </row>
    <row r="269" ht="12.75">
      <c r="M269" s="123"/>
    </row>
    <row r="270" ht="12.75">
      <c r="M270" s="123"/>
    </row>
    <row r="271" ht="12.75">
      <c r="M271" s="123"/>
    </row>
    <row r="272" ht="12.75">
      <c r="M272" s="123"/>
    </row>
    <row r="273" ht="12.75">
      <c r="M273" s="123"/>
    </row>
    <row r="274" ht="12.75">
      <c r="M274" s="123"/>
    </row>
    <row r="275" ht="12.75">
      <c r="M275" s="123"/>
    </row>
    <row r="276" ht="12.75">
      <c r="M276" s="123"/>
    </row>
    <row r="277" ht="12.75">
      <c r="M277" s="123"/>
    </row>
    <row r="278" ht="12.75">
      <c r="M278" s="123"/>
    </row>
    <row r="279" ht="12.75">
      <c r="M279" s="123"/>
    </row>
    <row r="280" ht="12.75">
      <c r="M280" s="123"/>
    </row>
    <row r="281" ht="12.75">
      <c r="M281" s="123"/>
    </row>
    <row r="282" ht="12.75">
      <c r="M282" s="123"/>
    </row>
    <row r="283" ht="12.75">
      <c r="M283" s="123"/>
    </row>
    <row r="284" ht="12.75">
      <c r="M284" s="123"/>
    </row>
    <row r="285" ht="12.75">
      <c r="M285" s="123"/>
    </row>
    <row r="286" ht="12.75">
      <c r="M286" s="123"/>
    </row>
    <row r="287" ht="12.75">
      <c r="M287" s="123"/>
    </row>
    <row r="288" ht="12.75">
      <c r="M288" s="123"/>
    </row>
    <row r="289" ht="12.75">
      <c r="M289" s="123"/>
    </row>
    <row r="290" ht="12.75">
      <c r="M290" s="123"/>
    </row>
    <row r="291" ht="12.75">
      <c r="M291" s="123"/>
    </row>
    <row r="292" ht="12.75">
      <c r="M292" s="123"/>
    </row>
    <row r="293" ht="12.75">
      <c r="M293" s="123"/>
    </row>
    <row r="294" ht="12.75">
      <c r="M294" s="123"/>
    </row>
    <row r="295" ht="12.75">
      <c r="M295" s="123"/>
    </row>
    <row r="296" ht="12.75">
      <c r="M296" s="123"/>
    </row>
    <row r="297" ht="12.75">
      <c r="M297" s="123"/>
    </row>
    <row r="298" ht="12.75">
      <c r="M298" s="123"/>
    </row>
    <row r="299" ht="12.75">
      <c r="M299" s="123"/>
    </row>
    <row r="300" ht="12.75">
      <c r="M300" s="123"/>
    </row>
    <row r="301" ht="12.75">
      <c r="M301" s="123"/>
    </row>
    <row r="302" ht="12.75">
      <c r="M302" s="123"/>
    </row>
    <row r="303" ht="12.75">
      <c r="M303" s="123"/>
    </row>
    <row r="304" ht="12.75">
      <c r="M304" s="123"/>
    </row>
    <row r="305" ht="12.75">
      <c r="M305" s="123"/>
    </row>
    <row r="306" ht="12.75">
      <c r="M306" s="123"/>
    </row>
    <row r="307" ht="12.75">
      <c r="M307" s="123"/>
    </row>
    <row r="308" ht="12.75">
      <c r="M308" s="123"/>
    </row>
    <row r="309" ht="12.75">
      <c r="M309" s="123"/>
    </row>
    <row r="310" ht="12.75">
      <c r="M310" s="123"/>
    </row>
    <row r="311" ht="12.75">
      <c r="M311" s="123"/>
    </row>
    <row r="312" ht="12.75">
      <c r="M312" s="123"/>
    </row>
    <row r="313" ht="12.75">
      <c r="M313" s="123"/>
    </row>
    <row r="314" ht="12.75">
      <c r="M314" s="123"/>
    </row>
    <row r="315" ht="12.75">
      <c r="M315" s="123"/>
    </row>
    <row r="316" ht="12.75">
      <c r="M316" s="123"/>
    </row>
    <row r="317" ht="12.75">
      <c r="M317" s="123"/>
    </row>
    <row r="318" ht="12.75">
      <c r="M318" s="123"/>
    </row>
    <row r="319" ht="12.75">
      <c r="M319" s="123"/>
    </row>
    <row r="320" ht="12.75">
      <c r="M320" s="123"/>
    </row>
    <row r="321" ht="12.75">
      <c r="M321" s="123"/>
    </row>
    <row r="322" ht="12.75">
      <c r="M322" s="123"/>
    </row>
    <row r="323" ht="12.75">
      <c r="M323" s="123"/>
    </row>
    <row r="324" ht="12.75">
      <c r="M324" s="123"/>
    </row>
    <row r="325" ht="12.75">
      <c r="M325" s="123"/>
    </row>
    <row r="326" ht="12.75">
      <c r="M326" s="123"/>
    </row>
    <row r="327" ht="12.75">
      <c r="M327" s="123"/>
    </row>
    <row r="328" ht="12.75">
      <c r="M328" s="123"/>
    </row>
    <row r="329" ht="12.75">
      <c r="M329" s="123"/>
    </row>
    <row r="330" ht="12.75">
      <c r="M330" s="123"/>
    </row>
    <row r="331" ht="12.75">
      <c r="M331" s="123"/>
    </row>
    <row r="332" ht="12.75">
      <c r="M332" s="123"/>
    </row>
    <row r="333" ht="12.75">
      <c r="M333" s="123"/>
    </row>
    <row r="334" ht="12.75">
      <c r="M334" s="123"/>
    </row>
    <row r="335" ht="12.75">
      <c r="M335" s="123"/>
    </row>
    <row r="336" ht="12.75">
      <c r="M336" s="123"/>
    </row>
    <row r="337" ht="12.75">
      <c r="M337" s="123"/>
    </row>
    <row r="338" ht="12.75">
      <c r="M338" s="123"/>
    </row>
    <row r="339" ht="12.75">
      <c r="M339" s="123"/>
    </row>
    <row r="340" ht="12.75">
      <c r="M340" s="123"/>
    </row>
    <row r="341" ht="12.75">
      <c r="M341" s="123"/>
    </row>
    <row r="342" ht="12.75">
      <c r="M342" s="123"/>
    </row>
    <row r="343" ht="12.75">
      <c r="M343" s="123"/>
    </row>
    <row r="344" ht="12.75">
      <c r="M344" s="123"/>
    </row>
    <row r="345" ht="12.75">
      <c r="M345" s="123"/>
    </row>
    <row r="346" ht="12.75">
      <c r="M346" s="123"/>
    </row>
    <row r="347" ht="12.75">
      <c r="M347" s="123"/>
    </row>
    <row r="348" ht="12.75">
      <c r="M348" s="123"/>
    </row>
    <row r="349" ht="12.75">
      <c r="M349" s="123"/>
    </row>
    <row r="350" ht="12.75">
      <c r="M350" s="123"/>
    </row>
    <row r="351" ht="12.75">
      <c r="M351" s="123"/>
    </row>
    <row r="352" ht="12.75">
      <c r="M352" s="123"/>
    </row>
    <row r="353" ht="12.75">
      <c r="M353" s="123"/>
    </row>
    <row r="354" ht="12.75">
      <c r="M354" s="123"/>
    </row>
    <row r="355" ht="12.75">
      <c r="M355" s="123"/>
    </row>
    <row r="356" ht="12.75">
      <c r="M356" s="123"/>
    </row>
    <row r="357" ht="12.75">
      <c r="M357" s="123"/>
    </row>
    <row r="358" ht="12.75">
      <c r="M358" s="123"/>
    </row>
    <row r="359" ht="12.75">
      <c r="M359" s="123"/>
    </row>
    <row r="360" ht="12.75">
      <c r="M360" s="123"/>
    </row>
    <row r="361" ht="12.75">
      <c r="M361" s="123"/>
    </row>
    <row r="362" ht="12.75">
      <c r="M362" s="123"/>
    </row>
    <row r="363" ht="12.75">
      <c r="M363" s="123"/>
    </row>
    <row r="364" ht="12.75">
      <c r="M364" s="123"/>
    </row>
    <row r="365" ht="12.75">
      <c r="M365" s="123"/>
    </row>
    <row r="366" ht="12.75">
      <c r="M366" s="123"/>
    </row>
    <row r="367" ht="12.75">
      <c r="M367" s="123"/>
    </row>
    <row r="368" ht="12.75">
      <c r="M368" s="123"/>
    </row>
    <row r="369" ht="12.75">
      <c r="M369" s="123"/>
    </row>
    <row r="370" ht="12.75">
      <c r="M370" s="123"/>
    </row>
    <row r="371" ht="12.75">
      <c r="M371" s="123"/>
    </row>
    <row r="372" ht="12.75">
      <c r="M372" s="123"/>
    </row>
    <row r="373" ht="12.75">
      <c r="M373" s="123"/>
    </row>
    <row r="374" ht="12.75">
      <c r="M374" s="123"/>
    </row>
    <row r="375" ht="12.75">
      <c r="M375" s="123"/>
    </row>
    <row r="376" ht="12.75">
      <c r="M376" s="123"/>
    </row>
    <row r="377" ht="12.75">
      <c r="M377" s="123"/>
    </row>
    <row r="378" ht="12.75">
      <c r="M378" s="123"/>
    </row>
    <row r="379" ht="12.75">
      <c r="M379" s="123"/>
    </row>
    <row r="380" ht="12.75">
      <c r="M380" s="123"/>
    </row>
    <row r="381" ht="12.75">
      <c r="M381" s="123"/>
    </row>
    <row r="382" ht="12.75">
      <c r="M382" s="123"/>
    </row>
    <row r="383" ht="12.75">
      <c r="M383" s="123"/>
    </row>
    <row r="384" ht="12.75">
      <c r="M384" s="123"/>
    </row>
    <row r="385" ht="12.75">
      <c r="M385" s="123"/>
    </row>
    <row r="386" ht="12.75">
      <c r="M386" s="123"/>
    </row>
    <row r="387" ht="12.75">
      <c r="M387" s="123"/>
    </row>
    <row r="388" ht="12.75">
      <c r="M388" s="123"/>
    </row>
    <row r="389" ht="12.75">
      <c r="M389" s="123"/>
    </row>
    <row r="390" ht="12.75">
      <c r="M390" s="123"/>
    </row>
    <row r="391" ht="12.75">
      <c r="M391" s="123"/>
    </row>
    <row r="392" ht="12.75">
      <c r="M392" s="123"/>
    </row>
    <row r="393" ht="12.75">
      <c r="M393" s="123"/>
    </row>
    <row r="394" ht="12.75">
      <c r="M394" s="123"/>
    </row>
    <row r="395" ht="12.75">
      <c r="M395" s="123"/>
    </row>
    <row r="396" ht="12.75">
      <c r="M396" s="123"/>
    </row>
    <row r="397" ht="12.75">
      <c r="M397" s="123"/>
    </row>
    <row r="398" ht="12.75">
      <c r="M398" s="123"/>
    </row>
    <row r="399" ht="12.75">
      <c r="M399" s="123"/>
    </row>
    <row r="400" ht="12.75">
      <c r="M400" s="123"/>
    </row>
    <row r="401" ht="12.75">
      <c r="M401" s="123"/>
    </row>
    <row r="402" ht="12.75">
      <c r="M402" s="123"/>
    </row>
    <row r="403" ht="12.75">
      <c r="M403" s="123"/>
    </row>
    <row r="404" ht="12.75">
      <c r="M404" s="123"/>
    </row>
    <row r="405" ht="12.75">
      <c r="M405" s="123"/>
    </row>
    <row r="406" ht="12.75">
      <c r="M406" s="123"/>
    </row>
    <row r="407" ht="12.75">
      <c r="M407" s="123"/>
    </row>
    <row r="408" ht="12.75">
      <c r="M408" s="123"/>
    </row>
    <row r="409" ht="12.75">
      <c r="M409" s="123"/>
    </row>
    <row r="410" ht="12.75">
      <c r="M410" s="123"/>
    </row>
    <row r="411" ht="12.75">
      <c r="M411" s="123"/>
    </row>
    <row r="412" ht="12.75">
      <c r="M412" s="123"/>
    </row>
    <row r="413" ht="12.75">
      <c r="M413" s="123"/>
    </row>
    <row r="414" ht="12.75">
      <c r="M414" s="123"/>
    </row>
    <row r="415" ht="12.75">
      <c r="M415" s="123"/>
    </row>
    <row r="416" ht="12.75">
      <c r="M416" s="123"/>
    </row>
    <row r="417" ht="12.75">
      <c r="M417" s="123"/>
    </row>
    <row r="418" ht="12.75">
      <c r="M418" s="123"/>
    </row>
    <row r="419" ht="12.75">
      <c r="M419" s="123"/>
    </row>
    <row r="420" ht="12.75">
      <c r="M420" s="123"/>
    </row>
    <row r="421" ht="12.75">
      <c r="M421" s="123"/>
    </row>
    <row r="422" ht="12.75">
      <c r="M422" s="123"/>
    </row>
    <row r="423" ht="12.75">
      <c r="M423" s="123"/>
    </row>
    <row r="424" ht="12.75">
      <c r="M424" s="123"/>
    </row>
    <row r="425" ht="12.75">
      <c r="M425" s="123"/>
    </row>
    <row r="426" ht="12.75">
      <c r="M426" s="123"/>
    </row>
    <row r="427" ht="12.75">
      <c r="M427" s="123"/>
    </row>
    <row r="428" ht="12.75">
      <c r="M428" s="123"/>
    </row>
    <row r="429" ht="12.75">
      <c r="M429" s="123"/>
    </row>
    <row r="430" ht="12.75">
      <c r="M430" s="123"/>
    </row>
    <row r="431" ht="12.75">
      <c r="M431" s="123"/>
    </row>
    <row r="432" ht="12.75">
      <c r="M432" s="123"/>
    </row>
    <row r="433" ht="12.75">
      <c r="M433" s="123"/>
    </row>
    <row r="434" ht="12.75">
      <c r="M434" s="123"/>
    </row>
    <row r="435" ht="12.75">
      <c r="M435" s="123"/>
    </row>
    <row r="436" ht="12.75">
      <c r="M436" s="123"/>
    </row>
    <row r="437" ht="12.75">
      <c r="M437" s="123"/>
    </row>
    <row r="438" ht="12.75">
      <c r="M438" s="123"/>
    </row>
    <row r="439" ht="12.75">
      <c r="M439" s="123"/>
    </row>
    <row r="440" ht="12.75">
      <c r="M440" s="123"/>
    </row>
    <row r="441" ht="12.75">
      <c r="M441" s="123"/>
    </row>
    <row r="442" ht="12.75">
      <c r="M442" s="123"/>
    </row>
    <row r="443" ht="12.75">
      <c r="M443" s="123"/>
    </row>
    <row r="444" ht="12.75">
      <c r="M444" s="123"/>
    </row>
    <row r="445" ht="12.75">
      <c r="M445" s="123"/>
    </row>
    <row r="446" ht="12.75">
      <c r="M446" s="123"/>
    </row>
    <row r="447" ht="12.75">
      <c r="M447" s="123"/>
    </row>
    <row r="448" ht="12.75">
      <c r="M448" s="123"/>
    </row>
    <row r="449" ht="12.75">
      <c r="M449" s="123"/>
    </row>
    <row r="450" ht="12.75">
      <c r="M450" s="123"/>
    </row>
    <row r="451" ht="12.75">
      <c r="M451" s="123"/>
    </row>
    <row r="452" ht="12.75">
      <c r="M452" s="123"/>
    </row>
    <row r="453" ht="12.75">
      <c r="M453" s="123"/>
    </row>
    <row r="454" ht="12.75">
      <c r="M454" s="123"/>
    </row>
    <row r="455" ht="12.75">
      <c r="M455" s="123"/>
    </row>
    <row r="456" ht="12.75">
      <c r="M456" s="123"/>
    </row>
    <row r="457" ht="12.75">
      <c r="M457" s="123"/>
    </row>
    <row r="458" ht="12.75">
      <c r="M458" s="123"/>
    </row>
    <row r="459" ht="12.75">
      <c r="M459" s="123"/>
    </row>
    <row r="460" ht="12.75">
      <c r="M460" s="123"/>
    </row>
    <row r="461" ht="12.75">
      <c r="M461" s="123"/>
    </row>
    <row r="462" ht="12.75">
      <c r="M462" s="123"/>
    </row>
    <row r="463" ht="12.75">
      <c r="M463" s="123"/>
    </row>
    <row r="464" ht="12.75">
      <c r="M464" s="123"/>
    </row>
    <row r="465" ht="12.75">
      <c r="M465" s="123"/>
    </row>
    <row r="466" ht="12.75">
      <c r="M466" s="123"/>
    </row>
    <row r="467" ht="12.75">
      <c r="M467" s="123"/>
    </row>
    <row r="468" ht="12.75">
      <c r="M468" s="123"/>
    </row>
    <row r="469" ht="12.75">
      <c r="M469" s="123"/>
    </row>
    <row r="470" ht="12.75">
      <c r="M470" s="123"/>
    </row>
    <row r="471" ht="12.75">
      <c r="M471" s="123"/>
    </row>
    <row r="472" ht="12.75">
      <c r="M472" s="123"/>
    </row>
    <row r="473" ht="12.75">
      <c r="M473" s="123"/>
    </row>
    <row r="474" ht="12.75">
      <c r="M474" s="123"/>
    </row>
    <row r="475" ht="12.75">
      <c r="M475" s="123"/>
    </row>
    <row r="476" ht="12.75">
      <c r="M476" s="123"/>
    </row>
    <row r="477" ht="12.75">
      <c r="M477" s="123"/>
    </row>
    <row r="478" ht="12.75">
      <c r="M478" s="123"/>
    </row>
    <row r="479" ht="12.75">
      <c r="M479" s="123"/>
    </row>
    <row r="480" ht="12.75">
      <c r="M480" s="123"/>
    </row>
    <row r="481" ht="12.75">
      <c r="M481" s="123"/>
    </row>
    <row r="482" ht="12.75">
      <c r="M482" s="123"/>
    </row>
    <row r="483" ht="12.75">
      <c r="M483" s="123"/>
    </row>
    <row r="484" ht="12.75">
      <c r="M484" s="123"/>
    </row>
    <row r="485" ht="12.75">
      <c r="M485" s="123"/>
    </row>
    <row r="486" ht="12.75">
      <c r="M486" s="123"/>
    </row>
    <row r="487" ht="12.75">
      <c r="M487" s="123"/>
    </row>
    <row r="488" ht="12.75">
      <c r="M488" s="123"/>
    </row>
    <row r="489" ht="12.75">
      <c r="M489" s="123"/>
    </row>
    <row r="490" ht="12.75">
      <c r="M490" s="123"/>
    </row>
    <row r="491" ht="12.75">
      <c r="M491" s="123"/>
    </row>
    <row r="492" ht="12.75">
      <c r="M492" s="123"/>
    </row>
    <row r="493" ht="12.75">
      <c r="M493" s="123"/>
    </row>
    <row r="494" ht="12.75">
      <c r="M494" s="123"/>
    </row>
    <row r="495" ht="12.75">
      <c r="M495" s="123"/>
    </row>
    <row r="496" ht="12.75">
      <c r="M496" s="123"/>
    </row>
    <row r="497" ht="12.75">
      <c r="M497" s="123"/>
    </row>
    <row r="498" ht="12.75">
      <c r="M498" s="123"/>
    </row>
    <row r="499" ht="12.75">
      <c r="M499" s="123"/>
    </row>
    <row r="500" ht="12.75">
      <c r="M500" s="123"/>
    </row>
    <row r="501" ht="12.75">
      <c r="M501" s="123"/>
    </row>
    <row r="502" ht="12.75">
      <c r="M502" s="123"/>
    </row>
    <row r="503" ht="12.75">
      <c r="M503" s="123"/>
    </row>
    <row r="504" ht="12.75">
      <c r="M504" s="123"/>
    </row>
    <row r="505" ht="12.75">
      <c r="M505" s="123"/>
    </row>
    <row r="506" ht="12.75">
      <c r="M506" s="123"/>
    </row>
    <row r="507" ht="12.75">
      <c r="M507" s="123"/>
    </row>
    <row r="508" ht="12.75">
      <c r="M508" s="123"/>
    </row>
    <row r="509" ht="12.75">
      <c r="M509" s="123"/>
    </row>
    <row r="510" ht="12.75">
      <c r="M510" s="123"/>
    </row>
    <row r="511" ht="12.75">
      <c r="M511" s="123"/>
    </row>
    <row r="512" ht="12.75">
      <c r="M512" s="123"/>
    </row>
    <row r="513" ht="12.75">
      <c r="M513" s="123"/>
    </row>
    <row r="514" ht="12.75">
      <c r="M514" s="123"/>
    </row>
    <row r="515" ht="12.75">
      <c r="M515" s="123"/>
    </row>
    <row r="516" ht="12.75">
      <c r="M516" s="123"/>
    </row>
    <row r="517" ht="12.75">
      <c r="M517" s="123"/>
    </row>
    <row r="518" ht="12.75">
      <c r="M518" s="123"/>
    </row>
    <row r="519" ht="12.75">
      <c r="M519" s="123"/>
    </row>
    <row r="520" ht="12.75">
      <c r="M520" s="123"/>
    </row>
    <row r="521" ht="12.75">
      <c r="M521" s="123"/>
    </row>
    <row r="522" ht="12.75">
      <c r="M522" s="123"/>
    </row>
    <row r="523" ht="12.75">
      <c r="M523" s="123"/>
    </row>
    <row r="524" ht="12.75">
      <c r="M524" s="123"/>
    </row>
    <row r="525" ht="12.75">
      <c r="M525" s="123"/>
    </row>
    <row r="526" ht="12.75">
      <c r="M526" s="123"/>
    </row>
    <row r="527" ht="12.75">
      <c r="M527" s="123"/>
    </row>
    <row r="528" ht="12.75">
      <c r="M528" s="123"/>
    </row>
    <row r="529" ht="12.75">
      <c r="M529" s="123"/>
    </row>
    <row r="530" ht="12.75">
      <c r="M530" s="123"/>
    </row>
    <row r="531" ht="12.75">
      <c r="M531" s="123"/>
    </row>
    <row r="532" ht="12.75">
      <c r="M532" s="123"/>
    </row>
    <row r="533" ht="12.75">
      <c r="M533" s="123"/>
    </row>
    <row r="534" ht="12.75">
      <c r="M534" s="123"/>
    </row>
    <row r="535" ht="12.75">
      <c r="M535" s="123"/>
    </row>
    <row r="536" ht="12.75">
      <c r="M536" s="123"/>
    </row>
    <row r="537" ht="12.75">
      <c r="M537" s="123"/>
    </row>
    <row r="538" ht="12.75">
      <c r="M538" s="123"/>
    </row>
    <row r="539" ht="12.75">
      <c r="M539" s="123"/>
    </row>
    <row r="540" ht="12.75">
      <c r="M540" s="123"/>
    </row>
    <row r="541" ht="12.75">
      <c r="M541" s="123"/>
    </row>
    <row r="542" ht="12.75">
      <c r="M542" s="123"/>
    </row>
    <row r="543" ht="12.75">
      <c r="M543" s="123"/>
    </row>
    <row r="544" ht="12.75">
      <c r="M544" s="123"/>
    </row>
    <row r="545" ht="12.75">
      <c r="M545" s="123"/>
    </row>
    <row r="546" ht="12.75">
      <c r="M546" s="123"/>
    </row>
    <row r="547" ht="12.75">
      <c r="M547" s="123"/>
    </row>
    <row r="548" ht="12.75">
      <c r="M548" s="123"/>
    </row>
    <row r="549" ht="12.75">
      <c r="M549" s="123"/>
    </row>
    <row r="550" ht="12.75">
      <c r="M550" s="123"/>
    </row>
    <row r="551" ht="12.75">
      <c r="M551" s="123"/>
    </row>
    <row r="552" ht="12.75">
      <c r="M552" s="123"/>
    </row>
    <row r="553" ht="12.75">
      <c r="M553" s="123"/>
    </row>
    <row r="554" ht="12.75">
      <c r="M554" s="123"/>
    </row>
    <row r="555" ht="12.75">
      <c r="M555" s="123"/>
    </row>
    <row r="556" ht="12.75">
      <c r="M556" s="123"/>
    </row>
    <row r="557" ht="12.75">
      <c r="M557" s="123"/>
    </row>
    <row r="558" ht="12.75">
      <c r="M558" s="123"/>
    </row>
    <row r="559" ht="12.75">
      <c r="M559" s="123"/>
    </row>
    <row r="560" ht="12.75">
      <c r="M560" s="123"/>
    </row>
    <row r="561" ht="12.75">
      <c r="M561" s="123"/>
    </row>
    <row r="562" ht="12.75">
      <c r="M562" s="123"/>
    </row>
    <row r="563" ht="12.75">
      <c r="M563" s="123"/>
    </row>
    <row r="564" ht="12.75">
      <c r="M564" s="123"/>
    </row>
    <row r="565" ht="12.75">
      <c r="M565" s="123"/>
    </row>
    <row r="566" ht="12.75">
      <c r="M566" s="123"/>
    </row>
    <row r="567" ht="12.75">
      <c r="M567" s="123"/>
    </row>
    <row r="568" ht="12.75">
      <c r="M568" s="123"/>
    </row>
    <row r="569" ht="12.75">
      <c r="M569" s="123"/>
    </row>
    <row r="570" ht="12.75">
      <c r="M570" s="123"/>
    </row>
    <row r="571" ht="12.75">
      <c r="M571" s="123"/>
    </row>
    <row r="572" ht="12.75">
      <c r="M572" s="123"/>
    </row>
    <row r="573" ht="12.75">
      <c r="M573" s="123"/>
    </row>
    <row r="574" ht="12.75">
      <c r="M574" s="123"/>
    </row>
    <row r="575" ht="12.75">
      <c r="M575" s="123"/>
    </row>
    <row r="576" ht="12.75">
      <c r="M576" s="123"/>
    </row>
    <row r="577" ht="12.75">
      <c r="M577" s="123"/>
    </row>
    <row r="578" ht="12.75">
      <c r="M578" s="123"/>
    </row>
    <row r="579" ht="12.75">
      <c r="M579" s="123"/>
    </row>
    <row r="580" ht="12.75">
      <c r="M580" s="123"/>
    </row>
    <row r="581" ht="12.75">
      <c r="M581" s="123"/>
    </row>
    <row r="582" ht="12.75">
      <c r="M582" s="123"/>
    </row>
    <row r="583" ht="12.75">
      <c r="M583" s="123"/>
    </row>
    <row r="584" ht="12.75">
      <c r="M584" s="123"/>
    </row>
    <row r="585" ht="12.75">
      <c r="M585" s="123"/>
    </row>
    <row r="586" ht="12.75">
      <c r="M586" s="123"/>
    </row>
    <row r="587" ht="12.75">
      <c r="M587" s="123"/>
    </row>
    <row r="588" ht="12.75">
      <c r="M588" s="123"/>
    </row>
    <row r="589" ht="12.75">
      <c r="M589" s="123"/>
    </row>
    <row r="590" ht="12.75">
      <c r="M590" s="123"/>
    </row>
    <row r="591" ht="12.75">
      <c r="M591" s="123"/>
    </row>
    <row r="592" ht="12.75">
      <c r="M592" s="123"/>
    </row>
    <row r="593" ht="12.75">
      <c r="M593" s="123"/>
    </row>
    <row r="594" ht="12.75">
      <c r="M594" s="123"/>
    </row>
    <row r="595" ht="12.75">
      <c r="M595" s="123"/>
    </row>
    <row r="596" ht="12.75">
      <c r="M596" s="123"/>
    </row>
    <row r="597" ht="12.75">
      <c r="M597" s="123"/>
    </row>
    <row r="598" ht="12.75">
      <c r="M598" s="123"/>
    </row>
    <row r="599" ht="12.75">
      <c r="M599" s="123"/>
    </row>
    <row r="600" ht="12.75">
      <c r="M600" s="123"/>
    </row>
    <row r="601" ht="12.75">
      <c r="M601" s="123"/>
    </row>
    <row r="602" ht="12.75">
      <c r="M602" s="123"/>
    </row>
    <row r="603" ht="12.75">
      <c r="M603" s="123"/>
    </row>
    <row r="604" ht="12.75">
      <c r="M604" s="123"/>
    </row>
    <row r="605" ht="12.75">
      <c r="M605" s="123"/>
    </row>
    <row r="606" ht="12.75">
      <c r="M606" s="123"/>
    </row>
    <row r="607" ht="12.75">
      <c r="M607" s="123"/>
    </row>
    <row r="608" ht="12.75">
      <c r="M608" s="123"/>
    </row>
    <row r="609" ht="12.75">
      <c r="M609" s="123"/>
    </row>
    <row r="610" ht="12.75">
      <c r="M610" s="123"/>
    </row>
    <row r="611" ht="12.75">
      <c r="M611" s="123"/>
    </row>
    <row r="612" ht="12.75">
      <c r="M612" s="123"/>
    </row>
    <row r="613" ht="12.75">
      <c r="M613" s="123"/>
    </row>
    <row r="614" ht="12.75">
      <c r="M614" s="123"/>
    </row>
    <row r="615" ht="12.75">
      <c r="M615" s="123"/>
    </row>
    <row r="616" ht="12.75">
      <c r="M616" s="123"/>
    </row>
    <row r="617" ht="12.75">
      <c r="M617" s="123"/>
    </row>
    <row r="618" ht="12.75">
      <c r="M618" s="123"/>
    </row>
    <row r="619" ht="12.75">
      <c r="M619" s="123"/>
    </row>
    <row r="620" ht="12.75">
      <c r="M620" s="123"/>
    </row>
    <row r="621" ht="12.75">
      <c r="M621" s="123"/>
    </row>
    <row r="622" ht="12.75">
      <c r="M622" s="123"/>
    </row>
    <row r="623" ht="12.75">
      <c r="M623" s="123"/>
    </row>
    <row r="624" ht="12.75">
      <c r="M624" s="123"/>
    </row>
    <row r="625" ht="12.75">
      <c r="M625" s="123"/>
    </row>
    <row r="626" ht="12.75">
      <c r="M626" s="123"/>
    </row>
    <row r="627" ht="12.75">
      <c r="M627" s="123"/>
    </row>
    <row r="628" ht="12.75">
      <c r="M628" s="123"/>
    </row>
    <row r="629" ht="12.75">
      <c r="M629" s="123"/>
    </row>
    <row r="630" ht="12.75">
      <c r="M630" s="123"/>
    </row>
    <row r="631" ht="12.75">
      <c r="M631" s="123"/>
    </row>
    <row r="632" ht="12.75">
      <c r="M632" s="123"/>
    </row>
    <row r="633" ht="12.75">
      <c r="M633" s="123"/>
    </row>
    <row r="634" ht="12.75">
      <c r="M634" s="123"/>
    </row>
    <row r="635" ht="12.75">
      <c r="M635" s="123"/>
    </row>
    <row r="636" ht="12.75">
      <c r="M636" s="123"/>
    </row>
    <row r="637" ht="12.75">
      <c r="M637" s="123"/>
    </row>
    <row r="638" ht="12.75">
      <c r="M638" s="123"/>
    </row>
    <row r="639" ht="12.75">
      <c r="M639" s="123"/>
    </row>
    <row r="640" ht="12.75">
      <c r="M640" s="123"/>
    </row>
    <row r="641" ht="12.75">
      <c r="M641" s="123"/>
    </row>
    <row r="642" ht="12.75">
      <c r="M642" s="123"/>
    </row>
    <row r="643" ht="12.75">
      <c r="M643" s="123"/>
    </row>
    <row r="644" ht="12.75">
      <c r="M644" s="123"/>
    </row>
    <row r="645" ht="12.75">
      <c r="M645" s="123"/>
    </row>
    <row r="646" ht="12.75">
      <c r="M646" s="123"/>
    </row>
    <row r="647" ht="12.75">
      <c r="M647" s="123"/>
    </row>
    <row r="648" ht="12.75">
      <c r="M648" s="123"/>
    </row>
    <row r="649" ht="12.75">
      <c r="M649" s="123"/>
    </row>
    <row r="650" ht="12.75">
      <c r="M650" s="123"/>
    </row>
    <row r="651" ht="12.75">
      <c r="M651" s="123"/>
    </row>
    <row r="652" ht="12.75">
      <c r="M652" s="123"/>
    </row>
    <row r="653" ht="12.75">
      <c r="M653" s="123"/>
    </row>
    <row r="654" ht="12.75">
      <c r="M654" s="123"/>
    </row>
    <row r="655" ht="12.75">
      <c r="M655" s="123"/>
    </row>
    <row r="656" ht="12.75">
      <c r="M656" s="123"/>
    </row>
    <row r="657" ht="12.75">
      <c r="M657" s="123"/>
    </row>
    <row r="658" ht="12.75">
      <c r="M658" s="123"/>
    </row>
    <row r="659" ht="12.75">
      <c r="M659" s="123"/>
    </row>
    <row r="660" ht="12.75">
      <c r="M660" s="123"/>
    </row>
    <row r="661" ht="12.75">
      <c r="M661" s="123"/>
    </row>
    <row r="662" ht="12.75">
      <c r="M662" s="123"/>
    </row>
    <row r="663" ht="12.75">
      <c r="M663" s="123"/>
    </row>
    <row r="664" ht="12.75">
      <c r="M664" s="123"/>
    </row>
    <row r="665" ht="12.75">
      <c r="M665" s="123"/>
    </row>
    <row r="666" ht="12.75">
      <c r="M666" s="123"/>
    </row>
    <row r="667" ht="12.75">
      <c r="M667" s="123"/>
    </row>
    <row r="668" ht="12.75">
      <c r="M668" s="123"/>
    </row>
    <row r="669" ht="12.75">
      <c r="M669" s="123"/>
    </row>
    <row r="670" ht="12.75">
      <c r="M670" s="123"/>
    </row>
    <row r="671" ht="12.75">
      <c r="M671" s="123"/>
    </row>
    <row r="672" ht="12.75">
      <c r="M672" s="123"/>
    </row>
    <row r="673" ht="12.75">
      <c r="M673" s="123"/>
    </row>
    <row r="674" ht="12.75">
      <c r="M674" s="123"/>
    </row>
    <row r="675" ht="12.75">
      <c r="M675" s="123"/>
    </row>
    <row r="676" ht="12.75">
      <c r="M676" s="123"/>
    </row>
    <row r="677" ht="12.75">
      <c r="M677" s="123"/>
    </row>
    <row r="678" ht="12.75">
      <c r="M678" s="123"/>
    </row>
    <row r="679" ht="12.75">
      <c r="M679" s="123"/>
    </row>
    <row r="680" ht="12.75">
      <c r="M680" s="123"/>
    </row>
    <row r="681" ht="12.75">
      <c r="M681" s="123"/>
    </row>
    <row r="682" ht="12.75">
      <c r="M682" s="123"/>
    </row>
    <row r="683" ht="12.75">
      <c r="M683" s="123"/>
    </row>
    <row r="684" ht="12.75">
      <c r="M684" s="123"/>
    </row>
    <row r="685" ht="12.75">
      <c r="M685" s="123"/>
    </row>
    <row r="686" ht="12.75">
      <c r="M686" s="123"/>
    </row>
    <row r="687" ht="12.75">
      <c r="M687" s="123"/>
    </row>
    <row r="688" ht="12.75">
      <c r="M688" s="123"/>
    </row>
    <row r="689" ht="12.75">
      <c r="M689" s="123"/>
    </row>
    <row r="690" ht="12.75">
      <c r="M690" s="123"/>
    </row>
    <row r="691" ht="12.75">
      <c r="M691" s="123"/>
    </row>
    <row r="692" ht="12.75">
      <c r="M692" s="123"/>
    </row>
    <row r="693" ht="12.75">
      <c r="M693" s="123"/>
    </row>
    <row r="694" ht="12.75">
      <c r="M694" s="123"/>
    </row>
    <row r="695" ht="12.75">
      <c r="M695" s="123"/>
    </row>
    <row r="696" ht="12.75">
      <c r="M696" s="123"/>
    </row>
    <row r="697" ht="12.75">
      <c r="M697" s="123"/>
    </row>
    <row r="698" ht="12.75">
      <c r="M698" s="123"/>
    </row>
    <row r="699" ht="12.75">
      <c r="M699" s="123"/>
    </row>
    <row r="700" ht="12.75">
      <c r="M700" s="123"/>
    </row>
    <row r="701" ht="12.75">
      <c r="M701" s="123"/>
    </row>
    <row r="702" ht="12.75">
      <c r="M702" s="123"/>
    </row>
    <row r="703" ht="12.75">
      <c r="M703" s="123"/>
    </row>
    <row r="704" ht="12.75">
      <c r="M704" s="123"/>
    </row>
    <row r="705" ht="12.75">
      <c r="M705" s="123"/>
    </row>
    <row r="706" ht="12.75">
      <c r="M706" s="123"/>
    </row>
    <row r="707" ht="12.75">
      <c r="M707" s="123"/>
    </row>
    <row r="708" ht="12.75">
      <c r="M708" s="123"/>
    </row>
    <row r="709" ht="12.75">
      <c r="M709" s="123"/>
    </row>
    <row r="710" ht="12.75">
      <c r="M710" s="123"/>
    </row>
    <row r="711" ht="12.75">
      <c r="M711" s="123"/>
    </row>
    <row r="712" ht="12.75">
      <c r="M712" s="123"/>
    </row>
    <row r="713" ht="12.75">
      <c r="M713" s="123"/>
    </row>
    <row r="714" ht="12.75">
      <c r="M714" s="123"/>
    </row>
    <row r="715" ht="12.75">
      <c r="M715" s="123"/>
    </row>
    <row r="716" ht="12.75">
      <c r="M716" s="123"/>
    </row>
    <row r="717" ht="12.75">
      <c r="M717" s="123"/>
    </row>
    <row r="718" ht="12.75">
      <c r="M718" s="123"/>
    </row>
    <row r="719" ht="12.75">
      <c r="M719" s="123"/>
    </row>
    <row r="720" ht="12.75">
      <c r="M720" s="123"/>
    </row>
    <row r="721" ht="12.75">
      <c r="M721" s="123"/>
    </row>
    <row r="722" ht="12.75">
      <c r="M722" s="123"/>
    </row>
    <row r="723" ht="12.75">
      <c r="M723" s="123"/>
    </row>
    <row r="724" ht="12.75">
      <c r="M724" s="123"/>
    </row>
    <row r="725" ht="12.75">
      <c r="M725" s="123"/>
    </row>
    <row r="726" ht="12.75">
      <c r="M726" s="123"/>
    </row>
    <row r="727" ht="12.75">
      <c r="M727" s="123"/>
    </row>
    <row r="728" ht="12.75">
      <c r="M728" s="123"/>
    </row>
    <row r="729" ht="12.75">
      <c r="M729" s="123"/>
    </row>
    <row r="730" ht="12.75">
      <c r="M730" s="123"/>
    </row>
    <row r="731" ht="12.75">
      <c r="M731" s="123"/>
    </row>
    <row r="732" ht="12.75">
      <c r="M732" s="123"/>
    </row>
    <row r="733" ht="12.75">
      <c r="M733" s="123"/>
    </row>
    <row r="734" ht="12.75">
      <c r="M734" s="123"/>
    </row>
    <row r="735" ht="12.75">
      <c r="M735" s="123"/>
    </row>
    <row r="736" ht="12.75">
      <c r="M736" s="123"/>
    </row>
    <row r="737" ht="12.75">
      <c r="M737" s="123"/>
    </row>
    <row r="738" ht="12.75">
      <c r="M738" s="123"/>
    </row>
    <row r="739" ht="12.75">
      <c r="M739" s="123"/>
    </row>
    <row r="740" ht="12.75">
      <c r="M740" s="123"/>
    </row>
    <row r="741" ht="12.75">
      <c r="M741" s="123"/>
    </row>
    <row r="742" ht="12.75">
      <c r="M742" s="123"/>
    </row>
    <row r="743" ht="12.75">
      <c r="M743" s="123"/>
    </row>
    <row r="744" ht="12.75">
      <c r="M744" s="123"/>
    </row>
    <row r="745" ht="12.75">
      <c r="M745" s="123"/>
    </row>
    <row r="746" ht="12.75">
      <c r="M746" s="123"/>
    </row>
    <row r="747" ht="12.75">
      <c r="M747" s="123"/>
    </row>
    <row r="748" ht="12.75">
      <c r="M748" s="123"/>
    </row>
    <row r="749" ht="12.75">
      <c r="M749" s="123"/>
    </row>
    <row r="750" ht="12.75">
      <c r="M750" s="123"/>
    </row>
    <row r="751" ht="12.75">
      <c r="M751" s="123"/>
    </row>
    <row r="752" ht="12.75">
      <c r="M752" s="123"/>
    </row>
    <row r="753" ht="12.75">
      <c r="M753" s="123"/>
    </row>
    <row r="754" ht="12.75">
      <c r="M754" s="123"/>
    </row>
    <row r="755" ht="12.75">
      <c r="M755" s="123"/>
    </row>
    <row r="756" ht="12.75">
      <c r="M756" s="123"/>
    </row>
    <row r="757" ht="12.75">
      <c r="M757" s="123"/>
    </row>
    <row r="758" ht="12.75">
      <c r="M758" s="123"/>
    </row>
    <row r="759" ht="12.75">
      <c r="M759" s="123"/>
    </row>
    <row r="760" ht="12.75">
      <c r="M760" s="123"/>
    </row>
    <row r="761" ht="12.75">
      <c r="M761" s="123"/>
    </row>
    <row r="762" ht="12.75">
      <c r="M762" s="123"/>
    </row>
    <row r="763" ht="12.75">
      <c r="M763" s="123"/>
    </row>
    <row r="764" ht="12.75">
      <c r="M764" s="123"/>
    </row>
    <row r="765" ht="12.75">
      <c r="M765" s="123"/>
    </row>
    <row r="766" ht="12.75">
      <c r="M766" s="123"/>
    </row>
    <row r="767" ht="12.75">
      <c r="M767" s="123"/>
    </row>
    <row r="768" ht="12.75">
      <c r="M768" s="123"/>
    </row>
    <row r="769" ht="12.75">
      <c r="M769" s="123"/>
    </row>
    <row r="770" ht="12.75">
      <c r="M770" s="123"/>
    </row>
    <row r="771" ht="12.75">
      <c r="M771" s="123"/>
    </row>
    <row r="772" ht="12.75">
      <c r="M772" s="123"/>
    </row>
    <row r="773" ht="12.75">
      <c r="M773" s="123"/>
    </row>
    <row r="774" ht="12.75">
      <c r="M774" s="123"/>
    </row>
    <row r="775" ht="12.75">
      <c r="M775" s="123"/>
    </row>
    <row r="776" ht="12.75">
      <c r="M776" s="123"/>
    </row>
    <row r="777" ht="12.75">
      <c r="M777" s="123"/>
    </row>
    <row r="778" ht="12.75">
      <c r="M778" s="123"/>
    </row>
    <row r="779" ht="12.75">
      <c r="M779" s="123"/>
    </row>
    <row r="780" ht="12.75">
      <c r="M780" s="123"/>
    </row>
    <row r="781" ht="12.75">
      <c r="M781" s="123"/>
    </row>
    <row r="782" ht="12.75">
      <c r="M782" s="123"/>
    </row>
    <row r="783" ht="12.75">
      <c r="M783" s="123"/>
    </row>
    <row r="784" ht="12.75">
      <c r="M784" s="123"/>
    </row>
    <row r="785" ht="12.75">
      <c r="M785" s="123"/>
    </row>
    <row r="786" ht="12.75">
      <c r="M786" s="123"/>
    </row>
    <row r="787" ht="12.75">
      <c r="M787" s="123"/>
    </row>
    <row r="788" ht="12.75">
      <c r="M788" s="123"/>
    </row>
    <row r="789" ht="12.75">
      <c r="M789" s="123"/>
    </row>
    <row r="790" ht="12.75">
      <c r="M790" s="123"/>
    </row>
    <row r="791" ht="12.75">
      <c r="M791" s="123"/>
    </row>
    <row r="792" ht="12.75">
      <c r="M792" s="123"/>
    </row>
    <row r="793" ht="12.75">
      <c r="M793" s="123"/>
    </row>
    <row r="794" ht="12.75">
      <c r="M794" s="123"/>
    </row>
    <row r="795" ht="12.75">
      <c r="M795" s="123"/>
    </row>
    <row r="796" ht="12.75">
      <c r="M796" s="123"/>
    </row>
    <row r="797" ht="12.75">
      <c r="M797" s="123"/>
    </row>
    <row r="798" ht="12.75">
      <c r="M798" s="123"/>
    </row>
    <row r="799" ht="12.75">
      <c r="M799" s="123"/>
    </row>
    <row r="800" ht="12.75">
      <c r="M800" s="123"/>
    </row>
    <row r="801" ht="12.75">
      <c r="M801" s="123"/>
    </row>
    <row r="802" ht="12.75">
      <c r="M802" s="123"/>
    </row>
    <row r="803" ht="12.75">
      <c r="M803" s="123"/>
    </row>
    <row r="804" ht="12.75">
      <c r="M804" s="123"/>
    </row>
    <row r="805" ht="12.75">
      <c r="M805" s="123"/>
    </row>
    <row r="806" ht="12.75">
      <c r="M806" s="123"/>
    </row>
    <row r="807" ht="12.75">
      <c r="M807" s="123"/>
    </row>
    <row r="808" ht="12.75">
      <c r="M808" s="123"/>
    </row>
    <row r="809" ht="12.75">
      <c r="M809" s="123"/>
    </row>
    <row r="810" ht="12.75">
      <c r="M810" s="123"/>
    </row>
    <row r="811" ht="12.75">
      <c r="M811" s="123"/>
    </row>
    <row r="812" ht="12.75">
      <c r="M812" s="123"/>
    </row>
    <row r="813" ht="12.75">
      <c r="M813" s="123"/>
    </row>
    <row r="814" ht="12.75">
      <c r="M814" s="123"/>
    </row>
    <row r="815" ht="12.75">
      <c r="M815" s="123"/>
    </row>
    <row r="816" ht="12.75">
      <c r="M816" s="123"/>
    </row>
    <row r="817" ht="12.75">
      <c r="M817" s="123"/>
    </row>
    <row r="818" ht="12.75">
      <c r="M818" s="123"/>
    </row>
    <row r="819" ht="12.75">
      <c r="M819" s="123"/>
    </row>
    <row r="820" ht="12.75">
      <c r="M820" s="123"/>
    </row>
    <row r="821" ht="12.75">
      <c r="M821" s="123"/>
    </row>
    <row r="822" ht="12.75">
      <c r="M822" s="123"/>
    </row>
    <row r="823" ht="12.75">
      <c r="M823" s="123"/>
    </row>
    <row r="824" ht="12.75">
      <c r="M824" s="123"/>
    </row>
    <row r="825" ht="12.75">
      <c r="M825" s="123"/>
    </row>
    <row r="826" ht="12.75">
      <c r="M826" s="123"/>
    </row>
    <row r="827" ht="12.75">
      <c r="M827" s="123"/>
    </row>
    <row r="828" ht="12.75">
      <c r="M828" s="123"/>
    </row>
    <row r="829" ht="12.75">
      <c r="M829" s="123"/>
    </row>
    <row r="830" ht="12.75">
      <c r="M830" s="123"/>
    </row>
    <row r="831" ht="12.75">
      <c r="M831" s="123"/>
    </row>
    <row r="832" ht="12.75">
      <c r="M832" s="123"/>
    </row>
    <row r="833" ht="12.75">
      <c r="M833" s="123"/>
    </row>
    <row r="834" ht="12.75">
      <c r="M834" s="123"/>
    </row>
    <row r="835" ht="12.75">
      <c r="M835" s="123"/>
    </row>
    <row r="836" ht="12.75">
      <c r="M836" s="123"/>
    </row>
    <row r="837" ht="12.75">
      <c r="M837" s="123"/>
    </row>
    <row r="838" ht="12.75">
      <c r="M838" s="123"/>
    </row>
    <row r="839" ht="12.75">
      <c r="M839" s="123"/>
    </row>
    <row r="840" ht="12.75">
      <c r="M840" s="123"/>
    </row>
    <row r="841" ht="12.75">
      <c r="M841" s="123"/>
    </row>
    <row r="842" ht="12.75">
      <c r="M842" s="123"/>
    </row>
    <row r="843" ht="12.75">
      <c r="M843" s="123"/>
    </row>
    <row r="844" ht="12.75">
      <c r="M844" s="123"/>
    </row>
    <row r="845" ht="12.75">
      <c r="M845" s="123"/>
    </row>
    <row r="846" ht="12.75">
      <c r="M846" s="123"/>
    </row>
    <row r="847" ht="12.75">
      <c r="M847" s="123"/>
    </row>
    <row r="848" ht="12.75">
      <c r="M848" s="123"/>
    </row>
    <row r="849" ht="12.75">
      <c r="M849" s="123"/>
    </row>
    <row r="850" ht="12.75">
      <c r="M850" s="123"/>
    </row>
    <row r="851" ht="12.75">
      <c r="M851" s="123"/>
    </row>
    <row r="852" ht="12.75">
      <c r="M852" s="123"/>
    </row>
    <row r="853" ht="12.75">
      <c r="M853" s="123"/>
    </row>
    <row r="854" ht="12.75">
      <c r="M854" s="123"/>
    </row>
    <row r="855" ht="12.75">
      <c r="M855" s="123"/>
    </row>
    <row r="856" ht="12.75">
      <c r="M856" s="123"/>
    </row>
    <row r="857" ht="12.75">
      <c r="M857" s="123"/>
    </row>
    <row r="858" ht="12.75">
      <c r="M858" s="123"/>
    </row>
    <row r="859" ht="12.75">
      <c r="M859" s="123"/>
    </row>
    <row r="860" ht="12.75">
      <c r="M860" s="123"/>
    </row>
    <row r="861" ht="12.75">
      <c r="M861" s="123"/>
    </row>
    <row r="862" ht="12.75">
      <c r="M862" s="123"/>
    </row>
    <row r="863" ht="12.75">
      <c r="M863" s="123"/>
    </row>
    <row r="864" ht="12.75">
      <c r="M864" s="123"/>
    </row>
    <row r="865" ht="12.75">
      <c r="M865" s="123"/>
    </row>
    <row r="866" ht="12.75">
      <c r="M866" s="123"/>
    </row>
    <row r="867" ht="12.75">
      <c r="M867" s="123"/>
    </row>
    <row r="868" ht="12.75">
      <c r="M868" s="123"/>
    </row>
    <row r="869" ht="12.75">
      <c r="M869" s="123"/>
    </row>
    <row r="870" ht="12.75">
      <c r="M870" s="123"/>
    </row>
    <row r="871" ht="12.75">
      <c r="M871" s="123"/>
    </row>
    <row r="872" ht="12.75">
      <c r="M872" s="123"/>
    </row>
    <row r="873" ht="12.75">
      <c r="M873" s="123"/>
    </row>
    <row r="874" ht="12.75">
      <c r="M874" s="123"/>
    </row>
    <row r="875" ht="12.75">
      <c r="M875" s="123"/>
    </row>
    <row r="876" ht="12.75">
      <c r="M876" s="123"/>
    </row>
    <row r="877" ht="12.75">
      <c r="M877" s="123"/>
    </row>
    <row r="878" ht="12.75">
      <c r="M878" s="123"/>
    </row>
    <row r="879" ht="12.75">
      <c r="M879" s="123"/>
    </row>
    <row r="880" ht="12.75">
      <c r="M880" s="123"/>
    </row>
    <row r="881" ht="12.75">
      <c r="M881" s="123"/>
    </row>
    <row r="882" ht="12.75">
      <c r="M882" s="123"/>
    </row>
    <row r="883" ht="12.75">
      <c r="M883" s="123"/>
    </row>
    <row r="884" ht="12.75">
      <c r="M884" s="123"/>
    </row>
    <row r="885" ht="12.75">
      <c r="M885" s="123"/>
    </row>
    <row r="886" ht="12.75">
      <c r="M886" s="123"/>
    </row>
    <row r="887" ht="12.75">
      <c r="M887" s="123"/>
    </row>
    <row r="888" ht="12.75">
      <c r="M888" s="123"/>
    </row>
    <row r="889" ht="12.75">
      <c r="M889" s="123"/>
    </row>
    <row r="890" ht="12.75">
      <c r="M890" s="123"/>
    </row>
    <row r="891" ht="12.75">
      <c r="M891" s="123"/>
    </row>
    <row r="892" ht="12.75">
      <c r="M892" s="123"/>
    </row>
    <row r="893" ht="12.75">
      <c r="M893" s="123"/>
    </row>
    <row r="894" ht="12.75">
      <c r="M894" s="123"/>
    </row>
    <row r="895" ht="12.75">
      <c r="M895" s="123"/>
    </row>
    <row r="896" ht="12.75">
      <c r="M896" s="123"/>
    </row>
    <row r="897" ht="12.75">
      <c r="M897" s="123"/>
    </row>
    <row r="898" ht="12.75">
      <c r="M898" s="123"/>
    </row>
    <row r="899" ht="12.75">
      <c r="M899" s="123"/>
    </row>
    <row r="900" ht="12.75">
      <c r="M900" s="123"/>
    </row>
    <row r="901" ht="12.75">
      <c r="M901" s="123"/>
    </row>
    <row r="902" ht="12.75">
      <c r="M902" s="123"/>
    </row>
    <row r="903" ht="12.75">
      <c r="M903" s="123"/>
    </row>
    <row r="904" ht="12.75">
      <c r="M904" s="123"/>
    </row>
    <row r="905" ht="12.75">
      <c r="M905" s="123"/>
    </row>
    <row r="906" ht="12.75">
      <c r="M906" s="123"/>
    </row>
    <row r="907" ht="12.75">
      <c r="M907" s="123"/>
    </row>
    <row r="908" ht="12.75">
      <c r="M908" s="123"/>
    </row>
    <row r="909" ht="12.75">
      <c r="M909" s="123"/>
    </row>
    <row r="910" ht="12.75">
      <c r="M910" s="123"/>
    </row>
    <row r="911" ht="12.75">
      <c r="M911" s="123"/>
    </row>
    <row r="912" ht="12.75">
      <c r="M912" s="123"/>
    </row>
    <row r="913" ht="12.75">
      <c r="M913" s="123"/>
    </row>
    <row r="914" ht="12.75">
      <c r="M914" s="123"/>
    </row>
    <row r="915" ht="12.75">
      <c r="M915" s="123"/>
    </row>
    <row r="916" ht="12.75">
      <c r="M916" s="123"/>
    </row>
    <row r="917" ht="12.75">
      <c r="M917" s="123"/>
    </row>
    <row r="918" ht="12.75">
      <c r="M918" s="123"/>
    </row>
    <row r="919" ht="12.75">
      <c r="M919" s="123"/>
    </row>
    <row r="920" ht="12.75">
      <c r="M920" s="123"/>
    </row>
    <row r="921" ht="12.75">
      <c r="M921" s="123"/>
    </row>
    <row r="922" ht="12.75">
      <c r="M922" s="123"/>
    </row>
    <row r="923" ht="12.75">
      <c r="M923" s="123"/>
    </row>
    <row r="924" ht="12.75">
      <c r="M924" s="123"/>
    </row>
    <row r="925" ht="12.75">
      <c r="M925" s="123"/>
    </row>
    <row r="926" ht="12.75">
      <c r="M926" s="123"/>
    </row>
    <row r="927" ht="12.75">
      <c r="M927" s="123"/>
    </row>
    <row r="928" ht="12.75">
      <c r="M928" s="123"/>
    </row>
    <row r="929" ht="12.75">
      <c r="M929" s="123"/>
    </row>
    <row r="930" ht="12.75">
      <c r="M930" s="123"/>
    </row>
    <row r="931" ht="12.75">
      <c r="M931" s="123"/>
    </row>
    <row r="932" ht="12.75">
      <c r="M932" s="123"/>
    </row>
    <row r="933" ht="12.75">
      <c r="M933" s="123"/>
    </row>
    <row r="934" ht="12.75">
      <c r="M934" s="123"/>
    </row>
    <row r="935" ht="12.75">
      <c r="M935" s="123"/>
    </row>
    <row r="936" ht="12.75">
      <c r="M936" s="123"/>
    </row>
    <row r="937" ht="12.75">
      <c r="M937" s="123"/>
    </row>
    <row r="938" ht="12.75">
      <c r="M938" s="123"/>
    </row>
    <row r="939" ht="12.75">
      <c r="M939" s="123"/>
    </row>
    <row r="940" ht="12.75">
      <c r="M940" s="123"/>
    </row>
    <row r="941" ht="12.75">
      <c r="M941" s="123"/>
    </row>
    <row r="942" ht="12.75">
      <c r="M942" s="123"/>
    </row>
    <row r="943" ht="12.75">
      <c r="M943" s="123"/>
    </row>
    <row r="944" ht="12.75">
      <c r="M944" s="123"/>
    </row>
    <row r="945" ht="12.75">
      <c r="M945" s="123"/>
    </row>
    <row r="946" ht="12.75">
      <c r="M946" s="123"/>
    </row>
    <row r="947" ht="12.75">
      <c r="M947" s="123"/>
    </row>
    <row r="948" ht="12.75">
      <c r="M948" s="123"/>
    </row>
    <row r="949" ht="12.75">
      <c r="M949" s="123"/>
    </row>
    <row r="950" ht="12.75">
      <c r="M950" s="123"/>
    </row>
    <row r="951" ht="12.75">
      <c r="M951" s="123"/>
    </row>
  </sheetData>
  <sheetProtection password="C7C7" sheet="1" objects="1" scenarios="1"/>
  <mergeCells count="31">
    <mergeCell ref="AD71:AD72"/>
    <mergeCell ref="C3:E3"/>
    <mergeCell ref="D4:E4"/>
    <mergeCell ref="B67:E67"/>
    <mergeCell ref="Y6:AD6"/>
    <mergeCell ref="N6:P6"/>
    <mergeCell ref="B68:E68"/>
    <mergeCell ref="R8:Y8"/>
    <mergeCell ref="S77:AA77"/>
    <mergeCell ref="R72:AB73"/>
    <mergeCell ref="O77:P77"/>
    <mergeCell ref="C7:H7"/>
    <mergeCell ref="B86:E86"/>
    <mergeCell ref="A83:A87"/>
    <mergeCell ref="B85:E85"/>
    <mergeCell ref="A95:A100"/>
    <mergeCell ref="A2:A7"/>
    <mergeCell ref="A14:A38"/>
    <mergeCell ref="A46:A68"/>
    <mergeCell ref="C2:E2"/>
    <mergeCell ref="E6:F6"/>
    <mergeCell ref="B87:E87"/>
    <mergeCell ref="B95:L100"/>
    <mergeCell ref="B83:E83"/>
    <mergeCell ref="B84:E84"/>
    <mergeCell ref="I2:M2"/>
    <mergeCell ref="G2:H2"/>
    <mergeCell ref="O76:P76"/>
    <mergeCell ref="N9:P9"/>
    <mergeCell ref="I3:K3"/>
    <mergeCell ref="N7:O7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41" max="26" man="1"/>
    <brk id="78" max="26" man="1"/>
  </rowBreaks>
  <ignoredErrors>
    <ignoredError sqref="Q47 P84 R48 Y48 R5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2014-12-10T23:24:26Z</cp:lastPrinted>
  <dcterms:created xsi:type="dcterms:W3CDTF">2007-02-08T10:44:31Z</dcterms:created>
  <dcterms:modified xsi:type="dcterms:W3CDTF">2022-12-19T15:50:08Z</dcterms:modified>
  <cp:category/>
  <cp:version/>
  <cp:contentType/>
  <cp:contentStatus/>
</cp:coreProperties>
</file>