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Logistici e Trasporto" sheetId="1" r:id="rId1"/>
  </sheets>
  <definedNames>
    <definedName name="_xlnm.Print_Area" localSheetId="0">'Sistemi Logistici e Trasporto'!$A$1:$AD$100</definedName>
  </definedNames>
  <calcPr fullCalcOnLoad="1"/>
</workbook>
</file>

<file path=xl/sharedStrings.xml><?xml version="1.0" encoding="utf-8"?>
<sst xmlns="http://schemas.openxmlformats.org/spreadsheetml/2006/main" count="117" uniqueCount="97">
  <si>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</si>
  <si>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</si>
  <si>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</si>
  <si>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</si>
  <si>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</si>
  <si>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</si>
  <si>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</si>
  <si>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</si>
  <si>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</si>
  <si>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</si>
  <si>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</si>
  <si>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</si>
  <si>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</si>
  <si>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</si>
  <si>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</si>
  <si>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</si>
  <si>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</si>
  <si>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</si>
  <si>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</si>
  <si>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</si>
  <si>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</si>
  <si>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</si>
  <si>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</si>
  <si>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</si>
  <si>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</si>
  <si>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</si>
  <si>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</si>
  <si>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</si>
  <si>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</si>
  <si>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</si>
  <si>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</si>
  <si>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</si>
  <si>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</si>
  <si>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</si>
  <si>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</si>
  <si>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</si>
  <si>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</si>
  <si>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</si>
  <si>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</si>
  <si>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</si>
  <si>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</si>
  <si>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</si>
  <si>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</si>
  <si>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</si>
  <si>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</si>
  <si>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</si>
  <si>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</si>
  <si>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</si>
  <si>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</si>
  <si>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</si>
  <si>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</si>
  <si>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Gestione dell'Innovazione e dei Progetti</t>
  </si>
  <si>
    <t>Ottimizzazione nei Sistemi di Controllo 1</t>
  </si>
  <si>
    <t>Analisi dei Sistemi Finanziari 1 + 2</t>
  </si>
  <si>
    <t>Economia dell'ICT</t>
  </si>
  <si>
    <t>Economia dell'Innovazione</t>
  </si>
  <si>
    <t>Geotermia e Confinamento della CO2</t>
  </si>
  <si>
    <t>Gestione dei Sistemi di Telecomunicazione</t>
  </si>
  <si>
    <t>Metodi e Modelli per la Matematica Applicata</t>
  </si>
  <si>
    <t>Ottimizzazione nei Sistemi Controllo 2</t>
  </si>
  <si>
    <t>Reti Mobili Multimediali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</si>
  <si>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</si>
  <si>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</si>
  <si>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</si>
  <si>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</si>
  <si>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Operations Management 1 + 2</t>
  </si>
  <si>
    <t>Economia dei Sistemi Industriali 1</t>
  </si>
  <si>
    <t>Logistica Territoriale 1</t>
  </si>
  <si>
    <t>Gestione della Manutenzione delle Infrastrutture</t>
  </si>
  <si>
    <t>Logistica Territoriale 2</t>
  </si>
  <si>
    <t>Gestione dei Consumi Energetici</t>
  </si>
  <si>
    <t>Production Management</t>
  </si>
  <si>
    <t>CFU acquisiti nell'anno</t>
  </si>
  <si>
    <t xml:space="preserve">     Compilare solo</t>
  </si>
  <si>
    <t xml:space="preserve">     le parti in verde</t>
  </si>
  <si>
    <t>Ottimizzazione Non Lineare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</si>
  <si>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</si>
  <si>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</si>
  <si>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</si>
  <si>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</si>
  <si>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</si>
  <si>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</si>
  <si>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</si>
  <si>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>Elementi di Diritto dei Contratti</t>
  </si>
  <si>
    <t>Supply Chain Management</t>
  </si>
  <si>
    <t xml:space="preserve">  In Corso</t>
  </si>
  <si>
    <t>Fuori Corso</t>
  </si>
  <si>
    <t>A scelta (12 crediti - valgono un esame)</t>
  </si>
  <si>
    <t>Direzione d'Impresa</t>
  </si>
  <si>
    <t>Life Cycle Assessment del Fotovoltaico</t>
  </si>
  <si>
    <t>Metodi Matemetici per l'Ingegneria</t>
  </si>
  <si>
    <t>Teoria e Tecnica della Circolazione</t>
  </si>
  <si>
    <t>Gestione della Qualità**</t>
  </si>
  <si>
    <t xml:space="preserve">  ** Solo se non sostenuto nel CdL triennale</t>
  </si>
  <si>
    <t>Machine Learning</t>
  </si>
  <si>
    <t>Energetica Ambientale e Sostenibilità</t>
  </si>
  <si>
    <t>INDIRIZZO: Sistemi Logistici e di Trasporto A.A.2022/2023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</si>
</sst>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49" fontId="9" fillId="0" borderId="0" xfId="0" applyNumberFormat="1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9" fillId="4" borderId="43" xfId="0" applyFont="1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4" borderId="46" xfId="0" applyFont="1" applyFill="1" applyBorder="1" applyAlignment="1" applyProtection="1">
      <alignment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3" borderId="41" xfId="0" applyFont="1" applyFill="1" applyBorder="1" applyAlignment="1" applyProtection="1">
      <alignment vertical="center" textRotation="90"/>
      <protection/>
    </xf>
    <xf numFmtId="0" fontId="0" fillId="33" borderId="42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 vertical="center" textRotation="90"/>
      <protection/>
    </xf>
    <xf numFmtId="0" fontId="2" fillId="0" borderId="42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1" xfId="0" applyFont="1" applyFill="1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0" fillId="35" borderId="42" xfId="0" applyFill="1" applyBorder="1" applyAlignment="1" applyProtection="1">
      <alignment textRotation="90"/>
      <protection/>
    </xf>
    <xf numFmtId="0" fontId="0" fillId="35" borderId="42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9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1.0039062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8" customWidth="1"/>
    <col min="24" max="24" width="0.85546875" style="70" customWidth="1"/>
    <col min="25" max="25" width="4.7109375" style="69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311" t="s">
        <v>16</v>
      </c>
      <c r="B2" s="1" t="s">
        <v>5</v>
      </c>
      <c r="C2" s="287" t="s">
        <v>26</v>
      </c>
      <c r="D2" s="325"/>
      <c r="E2" s="326"/>
      <c r="F2" s="2"/>
      <c r="G2" s="276" t="s">
        <v>6</v>
      </c>
      <c r="H2" s="276"/>
      <c r="I2" s="287" t="s">
        <v>27</v>
      </c>
      <c r="J2" s="288"/>
      <c r="K2" s="288"/>
      <c r="L2" s="288"/>
      <c r="M2" s="289"/>
      <c r="N2" s="73"/>
      <c r="O2" s="224" t="s">
        <v>73</v>
      </c>
      <c r="P2" s="225"/>
      <c r="R2" s="74"/>
      <c r="S2" s="75" t="s">
        <v>43</v>
      </c>
      <c r="T2" s="209"/>
      <c r="U2" s="209"/>
      <c r="V2" s="209"/>
      <c r="W2" s="209"/>
      <c r="X2" s="76"/>
      <c r="Y2" s="77"/>
      <c r="Z2" s="78"/>
      <c r="AA2" s="195"/>
      <c r="AB2" s="79"/>
      <c r="AC2" s="80"/>
    </row>
    <row r="3" spans="1:18" ht="21" customHeight="1">
      <c r="A3" s="312"/>
      <c r="B3" s="6" t="s">
        <v>9</v>
      </c>
      <c r="C3" s="291" t="s">
        <v>28</v>
      </c>
      <c r="D3" s="272"/>
      <c r="E3" s="273"/>
      <c r="F3" s="7"/>
      <c r="G3" s="7" t="s">
        <v>7</v>
      </c>
      <c r="H3" s="7"/>
      <c r="I3" s="290" t="s">
        <v>30</v>
      </c>
      <c r="J3" s="272"/>
      <c r="K3" s="273"/>
      <c r="M3" s="8"/>
      <c r="O3" s="226" t="s">
        <v>74</v>
      </c>
      <c r="P3" s="227"/>
      <c r="Q3" s="86"/>
      <c r="R3" s="87"/>
    </row>
    <row r="4" spans="1:18" ht="21" customHeight="1">
      <c r="A4" s="312"/>
      <c r="B4" s="6" t="s">
        <v>32</v>
      </c>
      <c r="C4" s="81"/>
      <c r="D4" s="183" t="s">
        <v>29</v>
      </c>
      <c r="E4" s="82"/>
      <c r="F4" s="7"/>
      <c r="G4" s="8"/>
      <c r="H4" s="88"/>
      <c r="I4" s="88"/>
      <c r="J4" s="83"/>
      <c r="K4" s="65"/>
      <c r="L4" s="9"/>
      <c r="M4" s="8"/>
      <c r="N4" s="89"/>
      <c r="O4" s="65"/>
      <c r="P4" s="219"/>
      <c r="Q4" s="86"/>
      <c r="R4" s="87"/>
    </row>
    <row r="5" spans="1:18" ht="21" customHeight="1">
      <c r="A5" s="312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67">
        <f>IF(AND(L6&gt;0,L6&lt;3),"","NON VALIDO")</f>
      </c>
      <c r="M5" s="8"/>
      <c r="N5" s="266" t="s">
        <v>85</v>
      </c>
      <c r="P5" s="267" t="s">
        <v>86</v>
      </c>
      <c r="Q5" s="86"/>
      <c r="R5" s="87"/>
    </row>
    <row r="6" spans="1:29" ht="23.25" customHeight="1">
      <c r="A6" s="312"/>
      <c r="B6" s="6" t="s">
        <v>79</v>
      </c>
      <c r="C6" s="63"/>
      <c r="D6" s="63"/>
      <c r="E6" s="291" t="s">
        <v>76</v>
      </c>
      <c r="F6" s="292"/>
      <c r="G6" s="243"/>
      <c r="H6" s="34" t="s">
        <v>77</v>
      </c>
      <c r="I6" s="63"/>
      <c r="J6" s="91"/>
      <c r="K6" s="92"/>
      <c r="L6" s="228">
        <v>1</v>
      </c>
      <c r="M6" s="8"/>
      <c r="N6" s="229"/>
      <c r="O6" s="230"/>
      <c r="P6" s="231"/>
      <c r="Q6" s="93">
        <f>L6</f>
        <v>1</v>
      </c>
      <c r="R6" s="268" t="b">
        <f>IF(S6=2,TRUE,IF(Q6&lt;2,FALSE,TRUE))</f>
        <v>1</v>
      </c>
      <c r="S6" s="182">
        <v>2</v>
      </c>
      <c r="T6" s="182"/>
      <c r="U6" s="182"/>
      <c r="V6" s="182"/>
      <c r="W6" s="182"/>
      <c r="X6" s="277" t="str">
        <f>IF(S6=2,"IN CORSO",IF(Q6&lt;2,"ERRORE FUORI CORSO","FUORI CORSO"))</f>
        <v>IN CORSO</v>
      </c>
      <c r="Y6" s="278"/>
      <c r="Z6" s="278"/>
      <c r="AA6" s="278"/>
      <c r="AB6" s="278"/>
      <c r="AC6" s="278"/>
    </row>
    <row r="7" spans="1:26" ht="8.25" customHeight="1" thickBot="1">
      <c r="A7" s="313"/>
      <c r="B7" s="10"/>
      <c r="C7" s="293"/>
      <c r="D7" s="294"/>
      <c r="E7" s="294"/>
      <c r="F7" s="294"/>
      <c r="G7" s="294"/>
      <c r="H7" s="295"/>
      <c r="I7" s="63"/>
      <c r="J7" s="63"/>
      <c r="K7" s="83"/>
      <c r="L7" s="223"/>
      <c r="M7" s="63"/>
      <c r="N7" s="286"/>
      <c r="O7" s="286"/>
      <c r="P7" s="85"/>
      <c r="Y7" s="68"/>
      <c r="Z7" s="95"/>
    </row>
    <row r="8" spans="8:26" ht="12.75">
      <c r="H8" s="232"/>
      <c r="I8" s="63"/>
      <c r="J8" s="63"/>
      <c r="K8" s="83"/>
      <c r="L8" s="63"/>
      <c r="M8" s="63"/>
      <c r="N8" s="64"/>
      <c r="O8" s="65"/>
      <c r="P8" s="85"/>
      <c r="Q8" s="281" t="s">
        <v>21</v>
      </c>
      <c r="R8" s="282"/>
      <c r="S8" s="282"/>
      <c r="T8" s="282"/>
      <c r="U8" s="282"/>
      <c r="V8" s="282"/>
      <c r="W8" s="282"/>
      <c r="X8" s="282"/>
      <c r="Y8" s="93">
        <f>IF(S6=1,18,18)</f>
        <v>18</v>
      </c>
      <c r="Z8" s="68"/>
    </row>
    <row r="9" spans="2:18" ht="25.5" customHeight="1" thickBot="1">
      <c r="B9" s="164" t="s">
        <v>46</v>
      </c>
      <c r="C9" s="96"/>
      <c r="D9" s="96"/>
      <c r="E9" s="96"/>
      <c r="H9" s="246" t="s">
        <v>80</v>
      </c>
      <c r="I9" s="11"/>
      <c r="J9" s="11"/>
      <c r="K9" s="13"/>
      <c r="L9" s="296" t="s">
        <v>76</v>
      </c>
      <c r="M9" s="297"/>
      <c r="N9" s="298"/>
      <c r="O9" s="244"/>
      <c r="P9" s="245"/>
      <c r="R9" s="95"/>
    </row>
    <row r="10" ht="25.5" customHeight="1" thickBot="1">
      <c r="B10" s="191" t="s">
        <v>96</v>
      </c>
    </row>
    <row r="11" spans="2:16" ht="15.75" customHeight="1" thickBot="1">
      <c r="B11" s="97" t="s">
        <v>24</v>
      </c>
      <c r="C11" s="97"/>
      <c r="O11" s="220" t="s">
        <v>12</v>
      </c>
      <c r="P11" s="221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42</v>
      </c>
      <c r="I12" s="99" t="s">
        <v>81</v>
      </c>
      <c r="K12" s="99" t="s">
        <v>1</v>
      </c>
      <c r="L12" s="101" t="s">
        <v>8</v>
      </c>
      <c r="M12" s="101" t="s">
        <v>23</v>
      </c>
      <c r="N12" s="102"/>
      <c r="O12" s="38" t="s">
        <v>10</v>
      </c>
      <c r="P12" s="39" t="s">
        <v>11</v>
      </c>
      <c r="Q12" s="67"/>
      <c r="R12" s="68"/>
      <c r="S12" s="37" t="s">
        <v>14</v>
      </c>
      <c r="T12" s="210"/>
      <c r="U12" s="210"/>
      <c r="V12" s="210"/>
      <c r="W12" s="210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1"/>
      <c r="U13" s="211"/>
      <c r="V13" s="211"/>
      <c r="W13" s="211"/>
    </row>
    <row r="14" spans="1:30" ht="24" customHeight="1">
      <c r="A14" s="314" t="s">
        <v>17</v>
      </c>
      <c r="B14" s="48" t="s">
        <v>64</v>
      </c>
      <c r="C14" s="107"/>
      <c r="D14" s="107"/>
      <c r="E14" s="107"/>
      <c r="F14" s="108"/>
      <c r="G14" s="233"/>
      <c r="H14" s="234"/>
      <c r="I14" s="235"/>
      <c r="J14" s="4">
        <v>2</v>
      </c>
      <c r="K14" s="40">
        <v>9</v>
      </c>
      <c r="L14" s="236"/>
      <c r="M14" s="57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4"/>
      <c r="U14" s="204"/>
      <c r="V14" s="204" t="b">
        <f>IF(AND(J14=2,L14&lt;$L$6),TRUE,FALSE)</f>
        <v>1</v>
      </c>
      <c r="W14" s="204" t="b">
        <f>IF(AND(J14=1,L14&gt;$L$6-$S$6+1),TRUE,FALSE)</f>
        <v>0</v>
      </c>
      <c r="X14" s="204" t="b">
        <f>IF(AND(L14&lt;3,L14&gt;0),FALSE,TRUE)</f>
        <v>1</v>
      </c>
      <c r="Y14" s="57">
        <f>IF(Q14="ANTICIPO",1,"")</f>
      </c>
      <c r="Z14" s="205" t="b">
        <f>AND(J14=1,X14=FALSE,L14&lt;$L$6,L14&lt;M14)</f>
        <v>0</v>
      </c>
      <c r="AA14" s="196">
        <f>IF(Z14,1,"")</f>
      </c>
      <c r="AB14" s="205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315"/>
      <c r="B15" s="48" t="s">
        <v>91</v>
      </c>
      <c r="C15" s="107"/>
      <c r="D15" s="107"/>
      <c r="E15" s="107"/>
      <c r="F15" s="108"/>
      <c r="G15" s="233"/>
      <c r="H15" s="234"/>
      <c r="I15" s="235"/>
      <c r="J15" s="4">
        <v>2</v>
      </c>
      <c r="K15" s="40">
        <v>12</v>
      </c>
      <c r="L15" s="236"/>
      <c r="M15" s="57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6"/>
      <c r="S15" s="57">
        <f t="shared" si="2"/>
      </c>
      <c r="T15" s="204"/>
      <c r="U15" s="204"/>
      <c r="V15" s="204" t="b">
        <f aca="true" t="shared" si="5" ref="V15:V24">IF(AND(J15=2,L15&lt;$L$6),TRUE,FALSE)</f>
        <v>1</v>
      </c>
      <c r="W15" s="204" t="b">
        <f aca="true" t="shared" si="6" ref="W15:W24">IF(AND(J15=1,L15&gt;$L$6-$S$6+1),TRUE,FALSE)</f>
        <v>0</v>
      </c>
      <c r="X15" s="204" t="b">
        <f aca="true" t="shared" si="7" ref="X15:X24">IF(AND(L15&lt;3,L15&gt;0),FALSE,TRUE)</f>
        <v>1</v>
      </c>
      <c r="Y15" s="57">
        <f aca="true" t="shared" si="8" ref="Y15:Y24">IF(Q15="ANTICIPO",1,"")</f>
      </c>
      <c r="Z15" s="205" t="b">
        <f aca="true" t="shared" si="9" ref="Z15:Z24">AND(J15=1,X15=FALSE,L15&lt;$L$6,L15&lt;M15)</f>
        <v>0</v>
      </c>
      <c r="AA15" s="196">
        <f aca="true" t="shared" si="10" ref="AA15:AA24">IF(Z15,1,"")</f>
      </c>
      <c r="AB15" s="205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315"/>
      <c r="B16" s="188" t="s">
        <v>63</v>
      </c>
      <c r="C16" s="107"/>
      <c r="D16" s="107"/>
      <c r="E16" s="107"/>
      <c r="F16" s="108"/>
      <c r="G16" s="233"/>
      <c r="H16" s="234"/>
      <c r="I16" s="235"/>
      <c r="J16" s="4">
        <v>2</v>
      </c>
      <c r="K16" s="40">
        <v>12</v>
      </c>
      <c r="L16" s="236"/>
      <c r="M16" s="57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6"/>
      <c r="S16" s="57">
        <f t="shared" si="2"/>
      </c>
      <c r="T16" s="204"/>
      <c r="U16" s="204"/>
      <c r="V16" s="204" t="b">
        <f t="shared" si="5"/>
        <v>1</v>
      </c>
      <c r="W16" s="204" t="b">
        <f t="shared" si="6"/>
        <v>0</v>
      </c>
      <c r="X16" s="204" t="b">
        <f t="shared" si="7"/>
        <v>1</v>
      </c>
      <c r="Y16" s="57">
        <f t="shared" si="8"/>
      </c>
      <c r="Z16" s="205" t="b">
        <f t="shared" si="9"/>
        <v>0</v>
      </c>
      <c r="AA16" s="196">
        <f t="shared" si="10"/>
      </c>
      <c r="AB16" s="205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315"/>
      <c r="B17" s="188" t="s">
        <v>65</v>
      </c>
      <c r="C17" s="107"/>
      <c r="D17" s="107"/>
      <c r="E17" s="107"/>
      <c r="F17" s="108"/>
      <c r="G17" s="233"/>
      <c r="H17" s="234"/>
      <c r="I17" s="235"/>
      <c r="J17" s="4">
        <v>2</v>
      </c>
      <c r="K17" s="40">
        <v>12</v>
      </c>
      <c r="L17" s="236"/>
      <c r="M17" s="57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6"/>
      <c r="S17" s="57">
        <f t="shared" si="2"/>
      </c>
      <c r="T17" s="204"/>
      <c r="U17" s="204"/>
      <c r="V17" s="204" t="b">
        <f t="shared" si="5"/>
        <v>1</v>
      </c>
      <c r="W17" s="204" t="b">
        <f t="shared" si="6"/>
        <v>0</v>
      </c>
      <c r="X17" s="204" t="b">
        <f t="shared" si="7"/>
        <v>1</v>
      </c>
      <c r="Y17" s="57">
        <f t="shared" si="8"/>
      </c>
      <c r="Z17" s="205" t="b">
        <f t="shared" si="9"/>
        <v>0</v>
      </c>
      <c r="AA17" s="196">
        <f t="shared" si="10"/>
      </c>
      <c r="AB17" s="205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315"/>
      <c r="B18" s="49" t="s">
        <v>52</v>
      </c>
      <c r="C18" s="107"/>
      <c r="D18" s="107"/>
      <c r="E18" s="107"/>
      <c r="F18" s="108"/>
      <c r="G18" s="233"/>
      <c r="H18" s="234"/>
      <c r="I18" s="235"/>
      <c r="J18" s="4">
        <v>2</v>
      </c>
      <c r="K18" s="40">
        <v>6</v>
      </c>
      <c r="L18" s="236"/>
      <c r="M18" s="57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6"/>
      <c r="S18" s="57">
        <f t="shared" si="2"/>
      </c>
      <c r="T18" s="204"/>
      <c r="U18" s="204"/>
      <c r="V18" s="204" t="b">
        <f t="shared" si="5"/>
        <v>1</v>
      </c>
      <c r="W18" s="204" t="b">
        <f t="shared" si="6"/>
        <v>0</v>
      </c>
      <c r="X18" s="204" t="b">
        <f t="shared" si="7"/>
        <v>1</v>
      </c>
      <c r="Y18" s="57">
        <f t="shared" si="8"/>
      </c>
      <c r="Z18" s="205" t="b">
        <f t="shared" si="9"/>
        <v>0</v>
      </c>
      <c r="AA18" s="196">
        <f t="shared" si="10"/>
      </c>
      <c r="AB18" s="205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315"/>
      <c r="B19" s="48" t="s">
        <v>88</v>
      </c>
      <c r="C19" s="107"/>
      <c r="D19" s="107"/>
      <c r="E19" s="107"/>
      <c r="F19" s="108"/>
      <c r="G19" s="233"/>
      <c r="H19" s="234"/>
      <c r="I19" s="235"/>
      <c r="J19" s="4">
        <v>2</v>
      </c>
      <c r="K19" s="40">
        <v>6</v>
      </c>
      <c r="L19" s="236"/>
      <c r="M19" s="57">
        <v>2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6"/>
      <c r="S19" s="57">
        <f t="shared" si="2"/>
      </c>
      <c r="T19" s="204"/>
      <c r="U19" s="204"/>
      <c r="V19" s="204" t="b">
        <f t="shared" si="5"/>
        <v>1</v>
      </c>
      <c r="W19" s="204" t="b">
        <f t="shared" si="6"/>
        <v>0</v>
      </c>
      <c r="X19" s="204" t="b">
        <f t="shared" si="7"/>
        <v>1</v>
      </c>
      <c r="Y19" s="57">
        <f t="shared" si="8"/>
      </c>
      <c r="Z19" s="205" t="b">
        <f t="shared" si="9"/>
        <v>0</v>
      </c>
      <c r="AA19" s="196">
        <f t="shared" si="10"/>
      </c>
      <c r="AB19" s="205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315"/>
      <c r="B20" s="48" t="s">
        <v>66</v>
      </c>
      <c r="C20" s="107"/>
      <c r="D20" s="107"/>
      <c r="E20" s="107"/>
      <c r="F20" s="108"/>
      <c r="G20" s="233"/>
      <c r="H20" s="234"/>
      <c r="I20" s="235"/>
      <c r="J20" s="4">
        <v>2</v>
      </c>
      <c r="K20" s="40">
        <v>6</v>
      </c>
      <c r="L20" s="236"/>
      <c r="M20" s="57">
        <v>2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6"/>
      <c r="S20" s="57">
        <f t="shared" si="2"/>
      </c>
      <c r="T20" s="204"/>
      <c r="U20" s="204"/>
      <c r="V20" s="204" t="b">
        <f t="shared" si="5"/>
        <v>1</v>
      </c>
      <c r="W20" s="204" t="b">
        <f t="shared" si="6"/>
        <v>0</v>
      </c>
      <c r="X20" s="204" t="b">
        <f t="shared" si="7"/>
        <v>1</v>
      </c>
      <c r="Y20" s="57">
        <f t="shared" si="8"/>
      </c>
      <c r="Z20" s="205" t="b">
        <f t="shared" si="9"/>
        <v>0</v>
      </c>
      <c r="AA20" s="196">
        <f t="shared" si="10"/>
      </c>
      <c r="AB20" s="205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315"/>
      <c r="B21" s="48" t="s">
        <v>67</v>
      </c>
      <c r="C21" s="107"/>
      <c r="D21" s="107"/>
      <c r="E21" s="107"/>
      <c r="F21" s="108"/>
      <c r="G21" s="233"/>
      <c r="H21" s="234"/>
      <c r="I21" s="235"/>
      <c r="J21" s="4">
        <v>2</v>
      </c>
      <c r="K21" s="40">
        <v>6</v>
      </c>
      <c r="L21" s="236"/>
      <c r="M21" s="57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6"/>
      <c r="S21" s="57">
        <f t="shared" si="2"/>
      </c>
      <c r="T21" s="204"/>
      <c r="U21" s="204"/>
      <c r="V21" s="204" t="b">
        <f t="shared" si="5"/>
        <v>1</v>
      </c>
      <c r="W21" s="204" t="b">
        <f t="shared" si="6"/>
        <v>0</v>
      </c>
      <c r="X21" s="204" t="b">
        <f t="shared" si="7"/>
        <v>1</v>
      </c>
      <c r="Y21" s="57">
        <f t="shared" si="8"/>
      </c>
      <c r="Z21" s="205" t="b">
        <f t="shared" si="9"/>
        <v>0</v>
      </c>
      <c r="AA21" s="196">
        <f t="shared" si="10"/>
      </c>
      <c r="AB21" s="205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315"/>
      <c r="B22" s="48" t="s">
        <v>71</v>
      </c>
      <c r="C22" s="107"/>
      <c r="D22" s="107"/>
      <c r="E22" s="107"/>
      <c r="F22" s="108"/>
      <c r="G22" s="233"/>
      <c r="H22" s="234"/>
      <c r="I22" s="235"/>
      <c r="J22" s="4">
        <v>2</v>
      </c>
      <c r="K22" s="40">
        <v>6</v>
      </c>
      <c r="L22" s="236"/>
      <c r="M22" s="57">
        <v>2</v>
      </c>
      <c r="N22" s="47"/>
      <c r="O22" s="20">
        <f>IF(L22=1,K22,0)</f>
        <v>0</v>
      </c>
      <c r="P22" s="22">
        <f>IF(L22=2,K22,0)</f>
        <v>0</v>
      </c>
      <c r="Q22" s="192" t="str">
        <f>IF(OR(X22,W22,V22),"ANNO ?",IF(S22&lt;&gt;"","ANTICIPO",""))</f>
        <v>ANNO ?</v>
      </c>
      <c r="R22" s="156"/>
      <c r="S22" s="57">
        <f>IF(AND(V22=FALSE,X22=FALSE,M22-L22=1,J22=2),K22,"")</f>
      </c>
      <c r="T22" s="204"/>
      <c r="U22" s="204"/>
      <c r="V22" s="204" t="b">
        <f>IF(AND(J22=2,L22&lt;$L$6),TRUE,FALSE)</f>
        <v>1</v>
      </c>
      <c r="W22" s="204" t="b">
        <f>IF(AND(J22=1,L22&gt;$L$6-$S$6+1),TRUE,FALSE)</f>
        <v>0</v>
      </c>
      <c r="X22" s="204" t="b">
        <f>IF(AND(L22&lt;3,L22&gt;0),FALSE,TRUE)</f>
        <v>1</v>
      </c>
      <c r="Y22" s="57">
        <f>IF(Q22="ANTICIPO",1,"")</f>
      </c>
      <c r="Z22" s="205" t="b">
        <f>AND(J22=1,X22=FALSE,L22&lt;$L$6,L22&lt;M22)</f>
        <v>0</v>
      </c>
      <c r="AA22" s="196">
        <f>IF(Z22,1,"")</f>
      </c>
      <c r="AB22" s="205" t="b">
        <f>AND(X22=FALSE,L22&lt;M22-1)</f>
        <v>0</v>
      </c>
      <c r="AC22" s="157">
        <f>IF(AB22,"NON CONSENTITO","")</f>
      </c>
      <c r="AD22" s="110">
        <f>IF(AND(J22=1,X22=FALSE,L22=$L$6,$S$6=1),K22,"")</f>
      </c>
    </row>
    <row r="23" spans="1:30" ht="24" customHeight="1">
      <c r="A23" s="315"/>
      <c r="B23" s="48" t="s">
        <v>84</v>
      </c>
      <c r="C23" s="107"/>
      <c r="D23" s="107"/>
      <c r="E23" s="107"/>
      <c r="F23" s="108"/>
      <c r="G23" s="233"/>
      <c r="H23" s="234"/>
      <c r="I23" s="235"/>
      <c r="J23" s="4">
        <v>2</v>
      </c>
      <c r="K23" s="40">
        <v>6</v>
      </c>
      <c r="L23" s="236"/>
      <c r="M23" s="57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6"/>
      <c r="S23" s="57">
        <f t="shared" si="2"/>
      </c>
      <c r="T23" s="204"/>
      <c r="U23" s="204"/>
      <c r="V23" s="204" t="b">
        <f t="shared" si="5"/>
        <v>1</v>
      </c>
      <c r="W23" s="204" t="b">
        <f t="shared" si="6"/>
        <v>0</v>
      </c>
      <c r="X23" s="204" t="b">
        <f t="shared" si="7"/>
        <v>1</v>
      </c>
      <c r="Y23" s="57">
        <f t="shared" si="8"/>
      </c>
      <c r="Z23" s="205" t="b">
        <f t="shared" si="9"/>
        <v>0</v>
      </c>
      <c r="AA23" s="196">
        <f t="shared" si="10"/>
      </c>
      <c r="AB23" s="205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315"/>
      <c r="B24" s="48" t="s">
        <v>53</v>
      </c>
      <c r="C24" s="107"/>
      <c r="D24" s="107"/>
      <c r="E24" s="107"/>
      <c r="F24" s="108"/>
      <c r="G24" s="233"/>
      <c r="H24" s="234"/>
      <c r="I24" s="235"/>
      <c r="J24" s="4">
        <v>2</v>
      </c>
      <c r="K24" s="40">
        <v>12</v>
      </c>
      <c r="L24" s="236"/>
      <c r="M24" s="57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6"/>
      <c r="S24" s="57">
        <f t="shared" si="2"/>
      </c>
      <c r="T24" s="204"/>
      <c r="U24" s="204"/>
      <c r="V24" s="204" t="b">
        <f t="shared" si="5"/>
        <v>1</v>
      </c>
      <c r="W24" s="204" t="b">
        <f t="shared" si="6"/>
        <v>0</v>
      </c>
      <c r="X24" s="204" t="b">
        <f t="shared" si="7"/>
        <v>1</v>
      </c>
      <c r="Y24" s="57">
        <f t="shared" si="8"/>
      </c>
      <c r="Z24" s="205" t="b">
        <f t="shared" si="9"/>
        <v>0</v>
      </c>
      <c r="AA24" s="196">
        <f t="shared" si="10"/>
      </c>
      <c r="AB24" s="205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316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40"/>
      <c r="L25" s="14"/>
      <c r="M25" s="115"/>
      <c r="N25" s="47"/>
      <c r="O25" s="20"/>
      <c r="P25" s="22"/>
      <c r="Q25" s="192"/>
      <c r="R25" s="156"/>
      <c r="S25" s="57">
        <f>IF(AND(X25&lt;&gt;"?",M25-L25=1,J25=2),K25,"")</f>
      </c>
      <c r="T25" s="204"/>
      <c r="U25" s="204"/>
      <c r="V25" s="204"/>
      <c r="W25" s="204"/>
      <c r="X25" s="204"/>
      <c r="Y25" s="57">
        <f>IF(Q25="ANTICIPO",1,"")</f>
      </c>
      <c r="Z25" s="205" t="b">
        <f>AND(J25=1,X25&lt;&gt;"?",L25&lt;M25)</f>
        <v>0</v>
      </c>
      <c r="AA25" s="196">
        <f>IF(Z25,1,"")</f>
      </c>
      <c r="AB25" s="206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316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40"/>
      <c r="L26" s="14"/>
      <c r="M26" s="115"/>
      <c r="N26" s="47"/>
      <c r="O26" s="20"/>
      <c r="P26" s="22"/>
      <c r="Q26" s="192"/>
      <c r="R26" s="156"/>
      <c r="S26" s="57">
        <f>IF(AND(X26&lt;&gt;"?",M26-L26=1,J26=2),K26,"")</f>
      </c>
      <c r="T26" s="204"/>
      <c r="U26" s="204"/>
      <c r="V26" s="204"/>
      <c r="W26" s="204"/>
      <c r="X26" s="204"/>
      <c r="Y26" s="57">
        <f>IF(Q26="ANTICIPO",1,"")</f>
      </c>
      <c r="Z26" s="205" t="b">
        <f>AND(J26=1,X26&lt;&gt;"?",L26&lt;M26)</f>
        <v>0</v>
      </c>
      <c r="AA26" s="196">
        <f>IF(Z26,1,"")</f>
      </c>
      <c r="AB26" s="206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316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40"/>
      <c r="L27" s="14"/>
      <c r="M27" s="115"/>
      <c r="N27" s="47"/>
      <c r="O27" s="20"/>
      <c r="P27" s="22"/>
      <c r="Q27" s="192"/>
      <c r="R27" s="156"/>
      <c r="S27" s="57">
        <f>IF(AND(X27&lt;&gt;"?",M27-L27=1,J27=2),K27,"")</f>
      </c>
      <c r="T27" s="204"/>
      <c r="U27" s="204"/>
      <c r="V27" s="204"/>
      <c r="W27" s="204"/>
      <c r="X27" s="204"/>
      <c r="Y27" s="57">
        <f>IF(Q27="ANTICIPO",1,"")</f>
      </c>
      <c r="Z27" s="205" t="b">
        <f>AND(J27=1,X27&lt;&gt;"?",L27&lt;M27)</f>
        <v>0</v>
      </c>
      <c r="AA27" s="196">
        <f>IF(Z27,1,"")</f>
      </c>
      <c r="AB27" s="206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316"/>
      <c r="B28" s="48" t="s">
        <v>20</v>
      </c>
      <c r="C28" s="107"/>
      <c r="D28" s="107"/>
      <c r="E28" s="107"/>
      <c r="F28" s="108"/>
      <c r="G28" s="233"/>
      <c r="H28" s="234"/>
      <c r="I28" s="235"/>
      <c r="J28" s="4">
        <v>2</v>
      </c>
      <c r="K28" s="40">
        <v>3</v>
      </c>
      <c r="L28" s="236"/>
      <c r="M28" s="57"/>
      <c r="N28" s="177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6"/>
      <c r="S28" s="57"/>
      <c r="T28" s="204"/>
      <c r="U28" s="204"/>
      <c r="V28" s="204" t="b">
        <f>IF(AND(J28=2,L28&lt;$L$6),TRUE,FALSE)</f>
        <v>1</v>
      </c>
      <c r="W28" s="204" t="b">
        <f>IF(AND(J28=1,L28&gt;$L$6-$S$6+1),TRUE,FALSE)</f>
        <v>0</v>
      </c>
      <c r="X28" s="204" t="b">
        <f>IF(AND(L28&lt;3,L28&gt;0),FALSE,TRUE)</f>
        <v>1</v>
      </c>
      <c r="Y28" s="57"/>
      <c r="Z28" s="205" t="b">
        <f>AND(J28=1,X28=FALSE,L28&lt;$L$6,L28&lt;M28)</f>
        <v>0</v>
      </c>
      <c r="AA28" s="196">
        <f>IF(Z28,1,"")</f>
      </c>
      <c r="AB28" s="205"/>
      <c r="AC28" s="157"/>
      <c r="AD28" s="110">
        <f>IF(AND(J28=1,X28=FALSE,L28=$L$6,$S$6=1),K28,"")</f>
      </c>
    </row>
    <row r="29" spans="1:30" ht="19.5" customHeight="1" thickBot="1">
      <c r="A29" s="317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1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2"/>
      <c r="R29" s="156"/>
      <c r="S29" s="57"/>
      <c r="T29" s="204"/>
      <c r="U29" s="204"/>
      <c r="V29" s="204"/>
      <c r="W29" s="204"/>
      <c r="X29" s="204"/>
      <c r="Y29" s="57"/>
      <c r="Z29" s="205"/>
      <c r="AA29" s="196"/>
      <c r="AB29" s="206"/>
      <c r="AC29" s="157"/>
      <c r="AD29" s="110"/>
    </row>
    <row r="30" spans="2:29" ht="9.75" customHeight="1">
      <c r="B30" s="53"/>
      <c r="J30" s="172"/>
      <c r="K30" s="42"/>
      <c r="L30" s="110"/>
      <c r="M30" s="115"/>
      <c r="N30" s="47"/>
      <c r="O30" s="21"/>
      <c r="P30" s="21"/>
      <c r="R30" s="111"/>
      <c r="S30" s="93"/>
      <c r="T30" s="211"/>
      <c r="U30" s="211"/>
      <c r="V30" s="211"/>
      <c r="W30" s="211"/>
      <c r="X30" s="112"/>
      <c r="AA30" s="197"/>
      <c r="AC30" s="105"/>
    </row>
    <row r="31" spans="1:30" ht="15" customHeight="1">
      <c r="A31" s="138" t="s">
        <v>78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7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4"/>
      <c r="U31" s="204"/>
      <c r="V31" s="204"/>
      <c r="W31" s="204"/>
      <c r="X31" s="112"/>
      <c r="Y31" s="150"/>
      <c r="Z31" s="36"/>
      <c r="AA31" s="196"/>
      <c r="AB31" s="36"/>
      <c r="AC31" s="255">
        <f>IF(OR(AB14:AB26),"Ant. N.C.","")</f>
      </c>
      <c r="AD31" s="256">
        <f>SUM(AD14:AD28)</f>
        <v>0</v>
      </c>
    </row>
    <row r="32" spans="2:29" ht="9.75" customHeight="1">
      <c r="B32" s="53"/>
      <c r="J32" s="172"/>
      <c r="K32" s="42"/>
      <c r="L32" s="121"/>
      <c r="M32" s="115"/>
      <c r="N32" s="47"/>
      <c r="O32" s="21"/>
      <c r="P32" s="21"/>
      <c r="R32" s="111"/>
      <c r="S32" s="93"/>
      <c r="T32" s="211"/>
      <c r="U32" s="211"/>
      <c r="V32" s="211"/>
      <c r="W32" s="211"/>
      <c r="X32" s="112"/>
      <c r="AA32" s="197"/>
      <c r="AC32" s="105"/>
    </row>
    <row r="33" spans="2:30" s="122" customFormat="1" ht="9" customHeight="1">
      <c r="B33" s="54"/>
      <c r="J33" s="173"/>
      <c r="K33" s="43"/>
      <c r="L33" s="123"/>
      <c r="M33" s="124"/>
      <c r="N33" s="178"/>
      <c r="O33" s="27"/>
      <c r="P33" s="27"/>
      <c r="Q33" s="125"/>
      <c r="R33" s="126"/>
      <c r="S33" s="127"/>
      <c r="T33" s="212"/>
      <c r="U33" s="212"/>
      <c r="V33" s="212"/>
      <c r="W33" s="212"/>
      <c r="X33" s="128"/>
      <c r="Y33" s="129"/>
      <c r="Z33" s="130"/>
      <c r="AA33" s="198"/>
      <c r="AB33" s="130"/>
      <c r="AC33" s="131"/>
      <c r="AD33" s="132"/>
    </row>
    <row r="34" spans="2:30" s="122" customFormat="1" ht="15" customHeight="1">
      <c r="B34" s="55" t="s">
        <v>87</v>
      </c>
      <c r="C34" s="133"/>
      <c r="J34" s="174"/>
      <c r="K34" s="44"/>
      <c r="L34" s="123"/>
      <c r="M34" s="124"/>
      <c r="N34" s="178"/>
      <c r="O34" s="27"/>
      <c r="P34" s="27"/>
      <c r="Q34" s="125"/>
      <c r="R34" s="126"/>
      <c r="S34" s="127"/>
      <c r="T34" s="212"/>
      <c r="U34" s="212"/>
      <c r="V34" s="212"/>
      <c r="W34" s="212"/>
      <c r="X34" s="128"/>
      <c r="Y34" s="129"/>
      <c r="Z34" s="130"/>
      <c r="AA34" s="198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42</v>
      </c>
      <c r="J35" s="174"/>
      <c r="K35" s="44" t="s">
        <v>1</v>
      </c>
      <c r="L35" s="134" t="s">
        <v>8</v>
      </c>
      <c r="M35" s="45" t="s">
        <v>23</v>
      </c>
      <c r="N35" s="179"/>
      <c r="O35" s="27"/>
      <c r="P35" s="27"/>
      <c r="Q35" s="125"/>
      <c r="R35" s="126"/>
      <c r="S35" s="37" t="s">
        <v>14</v>
      </c>
      <c r="T35" s="210"/>
      <c r="U35" s="210"/>
      <c r="V35" s="210"/>
      <c r="W35" s="210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2"/>
      <c r="L36" s="121"/>
      <c r="M36" s="46"/>
      <c r="N36" s="4"/>
      <c r="O36" s="24"/>
      <c r="P36" s="24"/>
      <c r="R36" s="111"/>
      <c r="S36" s="93"/>
      <c r="T36" s="211"/>
      <c r="U36" s="211"/>
      <c r="V36" s="211"/>
      <c r="W36" s="211"/>
      <c r="X36" s="112"/>
      <c r="AA36" s="197"/>
      <c r="AC36" s="105"/>
    </row>
    <row r="37" spans="1:40" ht="21.75" customHeight="1">
      <c r="A37" s="318" t="s">
        <v>22</v>
      </c>
      <c r="B37" s="56" t="s">
        <v>54</v>
      </c>
      <c r="C37" s="108"/>
      <c r="D37" s="108"/>
      <c r="E37" s="109"/>
      <c r="F37" s="108"/>
      <c r="G37" s="237">
        <v>6</v>
      </c>
      <c r="H37" s="238"/>
      <c r="I37" s="235"/>
      <c r="J37" s="3" t="b">
        <v>0</v>
      </c>
      <c r="K37" s="40">
        <f aca="true" t="shared" si="13" ref="K37:K51">IF(J37=TRUE,G37,"")</f>
      </c>
      <c r="L37" s="239"/>
      <c r="M37" s="59">
        <v>1</v>
      </c>
      <c r="N37" s="47" t="b">
        <v>0</v>
      </c>
      <c r="O37" s="20">
        <f aca="true" t="shared" si="14" ref="O37:O51">IF(L37=1,IF(K37="",0,K37),0)</f>
        <v>0</v>
      </c>
      <c r="P37" s="187">
        <f aca="true" t="shared" si="15" ref="P37:P51">IF(L37=2,IF(K37="",0,K37),0)</f>
        <v>0</v>
      </c>
      <c r="Q37" s="192">
        <f aca="true" t="shared" si="16" ref="Q37:Q49">IF(U37,"SCEGLIERE!",IF(OR(X37,W37,V37),"ANNO ?",IF(S37&lt;&gt;"","ANTICIPO","")))</f>
      </c>
      <c r="R37" s="156"/>
      <c r="S37" s="57">
        <f aca="true" t="shared" si="17" ref="S37:S51">IF(AND(V37=FALSE,X37=FALSE,M37-L37=1,J37,N37=FALSE),K37,"")</f>
      </c>
      <c r="T37" s="204"/>
      <c r="U37" s="204" t="b">
        <f aca="true" t="shared" si="18" ref="U37:U51">IF(AND(N37,J37=FALSE),TRUE,FALSE)</f>
        <v>0</v>
      </c>
      <c r="V37" s="204" t="b">
        <f aca="true" t="shared" si="19" ref="V37:V51">IF(AND(J37,N37=FALSE,L37&lt;$L$6),TRUE,FALSE)</f>
        <v>0</v>
      </c>
      <c r="W37" s="204" t="b">
        <f>IF(AND(N37,L37&gt;$L$6-$S$6+1),TRUE,FALSE)</f>
        <v>0</v>
      </c>
      <c r="X37" s="204" t="b">
        <f>IF(OR(AND(J37=FALSE,N37=FALSE),AND(L37&lt;3,L37&gt;0)),FALSE,TRUE)</f>
        <v>0</v>
      </c>
      <c r="Y37" s="57">
        <f>IF(Q37="ANTICIPO",1,"")</f>
      </c>
      <c r="Z37" s="205" t="b">
        <f>AND(N37,X37=FALSE,L37&lt;$L$6,L37&lt;M37)</f>
        <v>0</v>
      </c>
      <c r="AA37" s="196">
        <f>IF(Z37,1,"")</f>
      </c>
      <c r="AB37" s="205" t="b">
        <f aca="true" t="shared" si="20" ref="AB37:AB51">AND(J37,X37=FALSE,L37&lt;M37-1)</f>
        <v>0</v>
      </c>
      <c r="AC37" s="157">
        <f>IF(AB37,"NON CONSENTITO","")</f>
      </c>
      <c r="AD37" s="110">
        <f>IF(AND(N37,X37=FALSE,L37=$L$6,$S$6=1),K37,"")</f>
      </c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</row>
    <row r="38" spans="1:30" ht="21.75" customHeight="1">
      <c r="A38" s="319"/>
      <c r="B38" s="56" t="s">
        <v>55</v>
      </c>
      <c r="C38" s="135"/>
      <c r="D38" s="135"/>
      <c r="E38" s="109"/>
      <c r="F38" s="108"/>
      <c r="G38" s="237">
        <v>6</v>
      </c>
      <c r="H38" s="238"/>
      <c r="I38" s="235"/>
      <c r="J38" s="3" t="b">
        <v>0</v>
      </c>
      <c r="K38" s="40">
        <f t="shared" si="13"/>
      </c>
      <c r="L38" s="239"/>
      <c r="M38" s="59">
        <v>1</v>
      </c>
      <c r="N38" s="47" t="b">
        <v>0</v>
      </c>
      <c r="O38" s="20">
        <f t="shared" si="14"/>
        <v>0</v>
      </c>
      <c r="P38" s="22">
        <f t="shared" si="15"/>
        <v>0</v>
      </c>
      <c r="Q38" s="192">
        <f t="shared" si="16"/>
      </c>
      <c r="R38" s="156"/>
      <c r="S38" s="57">
        <f t="shared" si="17"/>
      </c>
      <c r="T38" s="204"/>
      <c r="U38" s="204" t="b">
        <f t="shared" si="18"/>
        <v>0</v>
      </c>
      <c r="V38" s="204" t="b">
        <f t="shared" si="19"/>
        <v>0</v>
      </c>
      <c r="W38" s="204" t="b">
        <f aca="true" t="shared" si="21" ref="W38:W60">IF(AND(N38,L38&gt;$L$6-$S$6+1),TRUE,FALSE)</f>
        <v>0</v>
      </c>
      <c r="X38" s="204" t="b">
        <f aca="true" t="shared" si="22" ref="X38:X60">IF(OR(AND(J38=FALSE,N38=FALSE),AND(L38&lt;3,L38&gt;0)),FALSE,TRUE)</f>
        <v>0</v>
      </c>
      <c r="Y38" s="57">
        <f aca="true" t="shared" si="23" ref="Y38:Y46">IF(Q38="ANTICIPO",1,"")</f>
      </c>
      <c r="Z38" s="205" t="b">
        <f aca="true" t="shared" si="24" ref="Z38:Z60">AND(N38,X38=FALSE,L38&lt;$L$6,L38&lt;M38)</f>
        <v>0</v>
      </c>
      <c r="AA38" s="196">
        <f aca="true" t="shared" si="25" ref="AA38:AA51">IF(Z38,1,"")</f>
      </c>
      <c r="AB38" s="205" t="b">
        <f t="shared" si="20"/>
        <v>0</v>
      </c>
      <c r="AC38" s="157">
        <f aca="true" t="shared" si="26" ref="AC38:AC51">IF(AB38,"NON CONSENTITO","")</f>
      </c>
      <c r="AD38" s="110">
        <f aca="true" t="shared" si="27" ref="AD38:AD60">IF(AND(N38,X38=FALSE,L38=$L$6,$S$6=1),K38,"")</f>
      </c>
    </row>
    <row r="39" spans="1:30" ht="21.75" customHeight="1">
      <c r="A39" s="319"/>
      <c r="B39" s="56" t="s">
        <v>83</v>
      </c>
      <c r="C39" s="108"/>
      <c r="D39" s="108"/>
      <c r="E39" s="109"/>
      <c r="F39" s="108"/>
      <c r="G39" s="237">
        <v>6</v>
      </c>
      <c r="H39" s="238"/>
      <c r="I39" s="235"/>
      <c r="J39" s="3" t="b">
        <v>0</v>
      </c>
      <c r="K39" s="40">
        <f>IF(J39=TRUE,G39,"")</f>
      </c>
      <c r="L39" s="239"/>
      <c r="M39" s="59">
        <v>2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2">
        <f>IF(U39,"SCEGLIERE!",IF(OR(X39,W39,V39),"ANNO ?",IF(S39&lt;&gt;"","ANTICIPO","")))</f>
      </c>
      <c r="R39" s="156"/>
      <c r="S39" s="57">
        <f>IF(AND(V39=FALSE,X39=FALSE,M39-L39=1,J39,N39=FALSE),K39,"")</f>
      </c>
      <c r="T39" s="204"/>
      <c r="U39" s="204" t="b">
        <f>IF(AND(N39,J39=FALSE),TRUE,FALSE)</f>
        <v>0</v>
      </c>
      <c r="V39" s="204" t="b">
        <f>IF(AND(J39,N39=FALSE,L39&lt;$L$6),TRUE,FALSE)</f>
        <v>0</v>
      </c>
      <c r="W39" s="204" t="b">
        <f>IF(AND(N39,L39&gt;$L$6-$S$6+1),TRUE,FALSE)</f>
        <v>0</v>
      </c>
      <c r="X39" s="204" t="b">
        <f>IF(OR(AND(J39=FALSE,N39=FALSE),AND(L39&lt;3,L39&gt;0)),FALSE,TRUE)</f>
        <v>0</v>
      </c>
      <c r="Y39" s="57">
        <f>IF(Q39="ANTICIPO",1,"")</f>
      </c>
      <c r="Z39" s="205" t="b">
        <f>AND(N39,X39=FALSE,L39&lt;$L$6,L39&lt;M39)</f>
        <v>0</v>
      </c>
      <c r="AA39" s="196">
        <f>IF(Z39,1,"")</f>
      </c>
      <c r="AB39" s="205" t="b">
        <f>AND(J39,X39=FALSE,L39&lt;M39-1)</f>
        <v>0</v>
      </c>
      <c r="AC39" s="157">
        <f>IF(AB39,"NON CONSENTITO","")</f>
      </c>
      <c r="AD39" s="110">
        <f>IF(AND(N39,X39=FALSE,L39=$L$6,$S$6=1),K39,"")</f>
      </c>
    </row>
    <row r="40" spans="1:30" ht="21.75" customHeight="1">
      <c r="A40" s="320"/>
      <c r="B40" s="56" t="s">
        <v>95</v>
      </c>
      <c r="C40" s="108"/>
      <c r="D40" s="108"/>
      <c r="E40" s="109"/>
      <c r="F40" s="108"/>
      <c r="G40" s="237">
        <v>6</v>
      </c>
      <c r="H40" s="238"/>
      <c r="I40" s="235"/>
      <c r="J40" s="3" t="b">
        <v>0</v>
      </c>
      <c r="K40" s="40">
        <f t="shared" si="13"/>
      </c>
      <c r="L40" s="239"/>
      <c r="M40" s="59">
        <v>1</v>
      </c>
      <c r="N40" s="47" t="b">
        <v>0</v>
      </c>
      <c r="O40" s="20">
        <f t="shared" si="14"/>
        <v>0</v>
      </c>
      <c r="P40" s="22">
        <f t="shared" si="15"/>
        <v>0</v>
      </c>
      <c r="Q40" s="192">
        <f t="shared" si="16"/>
      </c>
      <c r="R40" s="156"/>
      <c r="S40" s="57">
        <f t="shared" si="17"/>
      </c>
      <c r="T40" s="204"/>
      <c r="U40" s="204" t="b">
        <f t="shared" si="18"/>
        <v>0</v>
      </c>
      <c r="V40" s="204" t="b">
        <f t="shared" si="19"/>
        <v>0</v>
      </c>
      <c r="W40" s="204" t="b">
        <f t="shared" si="21"/>
        <v>0</v>
      </c>
      <c r="X40" s="204" t="b">
        <f t="shared" si="22"/>
        <v>0</v>
      </c>
      <c r="Y40" s="57">
        <f t="shared" si="23"/>
      </c>
      <c r="Z40" s="205" t="b">
        <f t="shared" si="24"/>
        <v>0</v>
      </c>
      <c r="AA40" s="196">
        <f t="shared" si="25"/>
      </c>
      <c r="AB40" s="205" t="b">
        <f t="shared" si="20"/>
        <v>0</v>
      </c>
      <c r="AC40" s="157">
        <f t="shared" si="26"/>
      </c>
      <c r="AD40" s="110">
        <f t="shared" si="27"/>
      </c>
    </row>
    <row r="41" spans="1:30" ht="21.75" customHeight="1">
      <c r="A41" s="320"/>
      <c r="B41" s="56" t="s">
        <v>56</v>
      </c>
      <c r="C41" s="108"/>
      <c r="D41" s="108"/>
      <c r="E41" s="109"/>
      <c r="F41" s="108"/>
      <c r="G41" s="237">
        <v>6</v>
      </c>
      <c r="H41" s="238"/>
      <c r="I41" s="235"/>
      <c r="J41" s="3" t="b">
        <v>0</v>
      </c>
      <c r="K41" s="40">
        <f>IF(J41=TRUE,G41,"")</f>
      </c>
      <c r="L41" s="239"/>
      <c r="M41" s="59">
        <v>2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6"/>
      <c r="S41" s="57">
        <f>IF(AND(V41=FALSE,X41=FALSE,M41-L41=1,J41,N41=FALSE),K41,"")</f>
      </c>
      <c r="T41" s="204"/>
      <c r="U41" s="204" t="b">
        <f>IF(AND(N41,J41=FALSE),TRUE,FALSE)</f>
        <v>0</v>
      </c>
      <c r="V41" s="204" t="b">
        <f>IF(AND(J41,N41=FALSE,L41&lt;$L$6),TRUE,FALSE)</f>
        <v>0</v>
      </c>
      <c r="W41" s="204" t="b">
        <f>IF(AND(N41,L41&gt;$L$6-$S$6+1),TRUE,FALSE)</f>
        <v>0</v>
      </c>
      <c r="X41" s="204" t="b">
        <f>IF(OR(AND(J41=FALSE,N41=FALSE),AND(L41&lt;3,L41&gt;0)),FALSE,TRUE)</f>
        <v>0</v>
      </c>
      <c r="Y41" s="57">
        <f>IF(Q41="ANTICIPO",1,"")</f>
      </c>
      <c r="Z41" s="205" t="b">
        <f>AND(N41,X41=FALSE,L41&lt;$L$6,L41&lt;M41)</f>
        <v>0</v>
      </c>
      <c r="AA41" s="196">
        <f t="shared" si="25"/>
      </c>
      <c r="AB41" s="205" t="b">
        <f>AND(J41,X41=FALSE,L41&lt;M41-1)</f>
        <v>0</v>
      </c>
      <c r="AC41" s="157">
        <f t="shared" si="26"/>
      </c>
      <c r="AD41" s="110">
        <f>IF(AND(N41,X41=FALSE,L41=$L$6,$S$6=1),K41,"")</f>
      </c>
    </row>
    <row r="42" spans="1:30" ht="21.75" customHeight="1">
      <c r="A42" s="320"/>
      <c r="B42" s="56" t="s">
        <v>70</v>
      </c>
      <c r="C42" s="108"/>
      <c r="D42" s="108"/>
      <c r="E42" s="109"/>
      <c r="F42" s="108"/>
      <c r="G42" s="237">
        <v>6</v>
      </c>
      <c r="H42" s="238"/>
      <c r="I42" s="235"/>
      <c r="J42" s="3" t="b">
        <v>0</v>
      </c>
      <c r="K42" s="40">
        <f t="shared" si="13"/>
      </c>
      <c r="L42" s="239"/>
      <c r="M42" s="59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2">
        <f t="shared" si="16"/>
      </c>
      <c r="R42" s="156"/>
      <c r="S42" s="57">
        <f t="shared" si="17"/>
      </c>
      <c r="T42" s="204"/>
      <c r="U42" s="204" t="b">
        <f t="shared" si="18"/>
        <v>0</v>
      </c>
      <c r="V42" s="204" t="b">
        <f t="shared" si="19"/>
        <v>0</v>
      </c>
      <c r="W42" s="204" t="b">
        <f t="shared" si="21"/>
        <v>0</v>
      </c>
      <c r="X42" s="204" t="b">
        <f t="shared" si="22"/>
        <v>0</v>
      </c>
      <c r="Y42" s="57">
        <f t="shared" si="23"/>
      </c>
      <c r="Z42" s="205" t="b">
        <f t="shared" si="24"/>
        <v>0</v>
      </c>
      <c r="AA42" s="196">
        <f t="shared" si="25"/>
      </c>
      <c r="AB42" s="205" t="b">
        <f t="shared" si="20"/>
        <v>0</v>
      </c>
      <c r="AC42" s="157">
        <f t="shared" si="26"/>
      </c>
      <c r="AD42" s="110">
        <f t="shared" si="27"/>
      </c>
    </row>
    <row r="43" spans="1:30" ht="21.75" customHeight="1">
      <c r="A43" s="320"/>
      <c r="B43" s="56" t="s">
        <v>57</v>
      </c>
      <c r="C43" s="107"/>
      <c r="D43" s="135"/>
      <c r="E43" s="109"/>
      <c r="F43" s="108"/>
      <c r="G43" s="237">
        <v>6</v>
      </c>
      <c r="H43" s="238"/>
      <c r="I43" s="235"/>
      <c r="J43" s="3" t="b">
        <v>0</v>
      </c>
      <c r="K43" s="40">
        <f t="shared" si="13"/>
      </c>
      <c r="L43" s="239"/>
      <c r="M43" s="59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2">
        <f t="shared" si="16"/>
      </c>
      <c r="R43" s="156"/>
      <c r="S43" s="57">
        <f t="shared" si="17"/>
      </c>
      <c r="T43" s="204"/>
      <c r="U43" s="204" t="b">
        <f t="shared" si="18"/>
        <v>0</v>
      </c>
      <c r="V43" s="204" t="b">
        <f t="shared" si="19"/>
        <v>0</v>
      </c>
      <c r="W43" s="204" t="b">
        <f t="shared" si="21"/>
        <v>0</v>
      </c>
      <c r="X43" s="204" t="b">
        <f t="shared" si="22"/>
        <v>0</v>
      </c>
      <c r="Y43" s="57">
        <f t="shared" si="23"/>
      </c>
      <c r="Z43" s="205" t="b">
        <f t="shared" si="24"/>
        <v>0</v>
      </c>
      <c r="AA43" s="196">
        <f t="shared" si="25"/>
      </c>
      <c r="AB43" s="205" t="b">
        <f t="shared" si="20"/>
        <v>0</v>
      </c>
      <c r="AC43" s="157">
        <f t="shared" si="26"/>
      </c>
      <c r="AD43" s="110">
        <f t="shared" si="27"/>
      </c>
    </row>
    <row r="44" spans="1:30" ht="21.75" customHeight="1">
      <c r="A44" s="320"/>
      <c r="B44" s="56" t="s">
        <v>51</v>
      </c>
      <c r="C44" s="107"/>
      <c r="D44" s="135"/>
      <c r="E44" s="109"/>
      <c r="F44" s="108"/>
      <c r="G44" s="237">
        <v>6</v>
      </c>
      <c r="H44" s="238"/>
      <c r="I44" s="235"/>
      <c r="J44" s="3" t="b">
        <v>0</v>
      </c>
      <c r="K44" s="40">
        <f>IF(J44=TRUE,G44,"")</f>
      </c>
      <c r="L44" s="239"/>
      <c r="M44" s="59">
        <v>1</v>
      </c>
      <c r="N44" s="47" t="b">
        <v>0</v>
      </c>
      <c r="O44" s="20">
        <f>IF(L44=1,IF(K44="",0,K44),0)</f>
        <v>0</v>
      </c>
      <c r="P44" s="22">
        <f>IF(L44=2,IF(K44="",0,K44),0)</f>
        <v>0</v>
      </c>
      <c r="Q44" s="192">
        <f>IF(U44,"SCEGLIERE!",IF(OR(X44,W44,V44),"ANNO ?",IF(S44&lt;&gt;"","ANTICIPO","")))</f>
      </c>
      <c r="R44" s="156"/>
      <c r="S44" s="57">
        <f>IF(AND(V44=FALSE,X44=FALSE,M44-L44=1,J44,N44=FALSE),K44,"")</f>
      </c>
      <c r="T44" s="204"/>
      <c r="U44" s="204" t="b">
        <f>IF(AND(N44,J44=FALSE),TRUE,FALSE)</f>
        <v>0</v>
      </c>
      <c r="V44" s="204" t="b">
        <f>IF(AND(J44,N44=FALSE,L44&lt;$L$6),TRUE,FALSE)</f>
        <v>0</v>
      </c>
      <c r="W44" s="204" t="b">
        <f>IF(AND(N44,L44&gt;$L$6-$S$6+1),TRUE,FALSE)</f>
        <v>0</v>
      </c>
      <c r="X44" s="204" t="b">
        <f>IF(OR(AND(J44=FALSE,N44=FALSE),AND(L44&lt;3,L44&gt;0)),FALSE,TRUE)</f>
        <v>0</v>
      </c>
      <c r="Y44" s="57">
        <f>IF(Q44="ANTICIPO",1,"")</f>
      </c>
      <c r="Z44" s="205" t="b">
        <f>AND(N44,X44=FALSE,L44&lt;$L$6,L44&lt;M44)</f>
        <v>0</v>
      </c>
      <c r="AA44" s="196">
        <f>IF(Z44,1,"")</f>
      </c>
      <c r="AB44" s="205" t="b">
        <f>AND(J44,X44=FALSE,L44&lt;M44-1)</f>
        <v>0</v>
      </c>
      <c r="AC44" s="157">
        <f>IF(AB44,"NON CONSENTITO","")</f>
      </c>
      <c r="AD44" s="110">
        <f>IF(AND(N44,X44=FALSE,L44=$L$6,$S$6=1),K44,"")</f>
      </c>
    </row>
    <row r="45" spans="1:30" ht="21.75" customHeight="1">
      <c r="A45" s="320"/>
      <c r="B45" s="56" t="s">
        <v>68</v>
      </c>
      <c r="C45" s="107"/>
      <c r="D45" s="135"/>
      <c r="E45" s="109"/>
      <c r="F45" s="108"/>
      <c r="G45" s="237">
        <v>6</v>
      </c>
      <c r="H45" s="238"/>
      <c r="I45" s="235"/>
      <c r="J45" s="3" t="b">
        <v>0</v>
      </c>
      <c r="K45" s="40">
        <f t="shared" si="13"/>
      </c>
      <c r="L45" s="239"/>
      <c r="M45" s="59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2">
        <f t="shared" si="16"/>
      </c>
      <c r="R45" s="156"/>
      <c r="S45" s="57">
        <f t="shared" si="17"/>
      </c>
      <c r="T45" s="204"/>
      <c r="U45" s="204" t="b">
        <f t="shared" si="18"/>
        <v>0</v>
      </c>
      <c r="V45" s="204" t="b">
        <f t="shared" si="19"/>
        <v>0</v>
      </c>
      <c r="W45" s="204" t="b">
        <f t="shared" si="21"/>
        <v>0</v>
      </c>
      <c r="X45" s="204" t="b">
        <f t="shared" si="22"/>
        <v>0</v>
      </c>
      <c r="Y45" s="57">
        <f t="shared" si="23"/>
      </c>
      <c r="Z45" s="205" t="b">
        <f t="shared" si="24"/>
        <v>0</v>
      </c>
      <c r="AA45" s="196">
        <f t="shared" si="25"/>
      </c>
      <c r="AB45" s="205" t="b">
        <f t="shared" si="20"/>
        <v>0</v>
      </c>
      <c r="AC45" s="157">
        <f t="shared" si="26"/>
      </c>
      <c r="AD45" s="110">
        <f t="shared" si="27"/>
      </c>
    </row>
    <row r="46" spans="1:30" ht="21.75" customHeight="1">
      <c r="A46" s="320"/>
      <c r="B46" s="56" t="s">
        <v>92</v>
      </c>
      <c r="C46" s="107"/>
      <c r="D46" s="135"/>
      <c r="E46" s="109"/>
      <c r="F46" s="108"/>
      <c r="G46" s="237">
        <v>6</v>
      </c>
      <c r="H46" s="238"/>
      <c r="I46" s="235"/>
      <c r="J46" s="3" t="b">
        <v>0</v>
      </c>
      <c r="K46" s="40">
        <f t="shared" si="13"/>
      </c>
      <c r="L46" s="239"/>
      <c r="M46" s="59">
        <v>1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6"/>
      <c r="S46" s="57">
        <f t="shared" si="17"/>
      </c>
      <c r="T46" s="204"/>
      <c r="U46" s="204" t="b">
        <f t="shared" si="18"/>
        <v>0</v>
      </c>
      <c r="V46" s="204" t="b">
        <f t="shared" si="19"/>
        <v>0</v>
      </c>
      <c r="W46" s="204" t="b">
        <f t="shared" si="21"/>
        <v>0</v>
      </c>
      <c r="X46" s="204" t="b">
        <f t="shared" si="22"/>
        <v>0</v>
      </c>
      <c r="Y46" s="57">
        <f t="shared" si="23"/>
      </c>
      <c r="Z46" s="205" t="b">
        <f t="shared" si="24"/>
        <v>0</v>
      </c>
      <c r="AA46" s="196">
        <f t="shared" si="25"/>
      </c>
      <c r="AB46" s="205" t="b">
        <f t="shared" si="20"/>
        <v>0</v>
      </c>
      <c r="AC46" s="157">
        <f t="shared" si="26"/>
      </c>
      <c r="AD46" s="110">
        <f t="shared" si="27"/>
      </c>
    </row>
    <row r="47" spans="1:30" ht="21.75" customHeight="1">
      <c r="A47" s="320"/>
      <c r="B47" s="56" t="s">
        <v>89</v>
      </c>
      <c r="C47" s="107"/>
      <c r="D47" s="135"/>
      <c r="E47" s="109"/>
      <c r="F47" s="108"/>
      <c r="G47" s="237">
        <v>6</v>
      </c>
      <c r="H47" s="238"/>
      <c r="I47" s="235"/>
      <c r="J47" s="3" t="b">
        <v>0</v>
      </c>
      <c r="K47" s="40">
        <f t="shared" si="13"/>
      </c>
      <c r="L47" s="239"/>
      <c r="M47" s="59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2">
        <f t="shared" si="16"/>
      </c>
      <c r="R47" s="156"/>
      <c r="S47" s="57">
        <f t="shared" si="17"/>
      </c>
      <c r="T47" s="204"/>
      <c r="U47" s="204" t="b">
        <f t="shared" si="18"/>
        <v>0</v>
      </c>
      <c r="V47" s="204" t="b">
        <f t="shared" si="19"/>
        <v>0</v>
      </c>
      <c r="W47" s="204" t="b">
        <f>IF(AND(N47,L47&gt;$L$6-$S$6+1),TRUE,FALSE)</f>
        <v>0</v>
      </c>
      <c r="X47" s="204" t="b">
        <f>IF(OR(AND(J47=FALSE,N47=FALSE),AND(L47&lt;3,L47&gt;0)),FALSE,TRUE)</f>
        <v>0</v>
      </c>
      <c r="Y47" s="57">
        <f>IF(Q47="ANTICIPO",1,"")</f>
      </c>
      <c r="Z47" s="205" t="b">
        <f t="shared" si="24"/>
        <v>0</v>
      </c>
      <c r="AA47" s="196">
        <f t="shared" si="25"/>
      </c>
      <c r="AB47" s="205" t="b">
        <f t="shared" si="20"/>
        <v>0</v>
      </c>
      <c r="AC47" s="157">
        <f t="shared" si="26"/>
      </c>
      <c r="AD47" s="110">
        <f>IF(AND(N47,X47=FALSE,L47=$L$6,$S$6=1),K47,"")</f>
      </c>
    </row>
    <row r="48" spans="1:30" ht="21.75" customHeight="1">
      <c r="A48" s="320"/>
      <c r="B48" s="56" t="s">
        <v>69</v>
      </c>
      <c r="C48" s="107"/>
      <c r="D48" s="135"/>
      <c r="E48" s="109"/>
      <c r="F48" s="108"/>
      <c r="G48" s="237">
        <v>3</v>
      </c>
      <c r="H48" s="238"/>
      <c r="I48" s="235"/>
      <c r="J48" s="3" t="b">
        <v>0</v>
      </c>
      <c r="K48" s="40">
        <f t="shared" si="13"/>
      </c>
      <c r="L48" s="239"/>
      <c r="M48" s="59">
        <v>2</v>
      </c>
      <c r="N48" s="47" t="b">
        <v>0</v>
      </c>
      <c r="O48" s="20">
        <f t="shared" si="14"/>
        <v>0</v>
      </c>
      <c r="P48" s="22">
        <f t="shared" si="15"/>
        <v>0</v>
      </c>
      <c r="Q48" s="192">
        <f t="shared" si="16"/>
      </c>
      <c r="R48" s="156"/>
      <c r="S48" s="57">
        <f t="shared" si="17"/>
      </c>
      <c r="T48" s="204"/>
      <c r="U48" s="204" t="b">
        <f t="shared" si="18"/>
        <v>0</v>
      </c>
      <c r="V48" s="204" t="b">
        <f t="shared" si="19"/>
        <v>0</v>
      </c>
      <c r="W48" s="204" t="b">
        <f t="shared" si="21"/>
        <v>0</v>
      </c>
      <c r="X48" s="204" t="b">
        <f>IF(OR(AND(J48=FALSE,N48=FALSE),AND(L48&lt;3,L48&gt;0)),FALSE,TRUE)</f>
        <v>0</v>
      </c>
      <c r="Y48" s="57">
        <f>IF(Q48="ANTICIPO",1,"")</f>
      </c>
      <c r="Z48" s="205" t="b">
        <f t="shared" si="24"/>
        <v>0</v>
      </c>
      <c r="AA48" s="196">
        <f t="shared" si="25"/>
      </c>
      <c r="AB48" s="205" t="b">
        <f t="shared" si="20"/>
        <v>0</v>
      </c>
      <c r="AC48" s="157">
        <f t="shared" si="26"/>
      </c>
      <c r="AD48" s="110">
        <f t="shared" si="27"/>
      </c>
    </row>
    <row r="49" spans="1:30" ht="21.75" customHeight="1">
      <c r="A49" s="320"/>
      <c r="B49" s="56" t="s">
        <v>94</v>
      </c>
      <c r="C49" s="107"/>
      <c r="D49" s="135"/>
      <c r="E49" s="109"/>
      <c r="F49" s="108"/>
      <c r="G49" s="237">
        <v>6</v>
      </c>
      <c r="H49" s="238"/>
      <c r="I49" s="235"/>
      <c r="J49" s="3" t="b">
        <v>0</v>
      </c>
      <c r="K49" s="40">
        <f>IF(J49=TRUE,G49,"")</f>
      </c>
      <c r="L49" s="239"/>
      <c r="M49" s="59">
        <v>2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2">
        <f t="shared" si="16"/>
      </c>
      <c r="R49" s="156"/>
      <c r="S49" s="57">
        <f>IF(AND(V49=FALSE,X49=FALSE,M49-L49=1,J49,N49=FALSE),K49,"")</f>
      </c>
      <c r="T49" s="204"/>
      <c r="U49" s="204" t="b">
        <f>IF(AND(N49,J49=FALSE),TRUE,FALSE)</f>
        <v>0</v>
      </c>
      <c r="V49" s="204" t="b">
        <f>IF(AND(J49,N49=FALSE,L49&lt;$L$6),TRUE,FALSE)</f>
        <v>0</v>
      </c>
      <c r="W49" s="204" t="b">
        <f>IF(AND(N49,L49&gt;$L$6-$S$6+1),TRUE,FALSE)</f>
        <v>0</v>
      </c>
      <c r="X49" s="204" t="b">
        <f>IF(OR(AND(J49=FALSE,N49=FALSE),AND(L49&lt;3,L49&gt;0)),FALSE,TRUE)</f>
        <v>0</v>
      </c>
      <c r="Y49" s="57">
        <f>IF(Q49="ANTICIPO",1,"")</f>
      </c>
      <c r="Z49" s="205" t="b">
        <f>AND(N49,X49=FALSE,L49&lt;$L$6,L49&lt;M49)</f>
        <v>0</v>
      </c>
      <c r="AA49" s="196">
        <f>IF(Z49,1,"")</f>
      </c>
      <c r="AB49" s="205" t="b">
        <f>AND(J49,X49=FALSE,L49&lt;M49-1)</f>
        <v>0</v>
      </c>
      <c r="AC49" s="157">
        <f>IF(AB49,"NON CONSENTITO","")</f>
      </c>
      <c r="AD49" s="110">
        <f>IF(AND(N49,X49=FALSE,L49=$L$6,$S$6=1),K49,"")</f>
      </c>
    </row>
    <row r="50" spans="1:30" ht="21.75" customHeight="1">
      <c r="A50" s="320"/>
      <c r="B50" s="56" t="s">
        <v>58</v>
      </c>
      <c r="C50" s="107"/>
      <c r="D50" s="135"/>
      <c r="E50" s="109"/>
      <c r="F50" s="108"/>
      <c r="G50" s="237">
        <v>6</v>
      </c>
      <c r="H50" s="238"/>
      <c r="I50" s="235"/>
      <c r="J50" s="3" t="b">
        <v>0</v>
      </c>
      <c r="K50" s="40">
        <f t="shared" si="13"/>
      </c>
      <c r="L50" s="239"/>
      <c r="M50" s="59">
        <v>2</v>
      </c>
      <c r="N50" s="47" t="b">
        <v>0</v>
      </c>
      <c r="O50" s="20">
        <f t="shared" si="14"/>
        <v>0</v>
      </c>
      <c r="P50" s="22">
        <f t="shared" si="15"/>
        <v>0</v>
      </c>
      <c r="Q50" s="192">
        <f aca="true" t="shared" si="28" ref="Q50:Q57">IF(U50,"SCEGLIERE!",IF(OR(X50,W50,V50),"ANNO ?",IF(S50&lt;&gt;"","ANTICIPO","")))</f>
      </c>
      <c r="R50" s="156"/>
      <c r="S50" s="57">
        <f t="shared" si="17"/>
      </c>
      <c r="T50" s="204"/>
      <c r="U50" s="204" t="b">
        <f t="shared" si="18"/>
        <v>0</v>
      </c>
      <c r="V50" s="204" t="b">
        <f t="shared" si="19"/>
        <v>0</v>
      </c>
      <c r="W50" s="204" t="b">
        <f t="shared" si="21"/>
        <v>0</v>
      </c>
      <c r="X50" s="204" t="b">
        <f>IF(OR(AND(J50=FALSE,N50=FALSE),AND(L50&lt;3,L50&gt;0)),FALSE,TRUE)</f>
        <v>0</v>
      </c>
      <c r="Y50" s="57">
        <f>IF(Q50="ANTICIPO",1,"")</f>
      </c>
      <c r="Z50" s="205" t="b">
        <f t="shared" si="24"/>
        <v>0</v>
      </c>
      <c r="AA50" s="196">
        <f t="shared" si="25"/>
      </c>
      <c r="AB50" s="205" t="b">
        <f t="shared" si="20"/>
        <v>0</v>
      </c>
      <c r="AC50" s="157">
        <f t="shared" si="26"/>
      </c>
      <c r="AD50" s="110">
        <f t="shared" si="27"/>
      </c>
    </row>
    <row r="51" spans="1:30" ht="21.75" customHeight="1">
      <c r="A51" s="320"/>
      <c r="B51" s="56" t="s">
        <v>90</v>
      </c>
      <c r="C51" s="107"/>
      <c r="D51" s="135"/>
      <c r="E51" s="109"/>
      <c r="F51" s="108"/>
      <c r="G51" s="237">
        <v>6</v>
      </c>
      <c r="H51" s="238"/>
      <c r="I51" s="235"/>
      <c r="J51" s="3" t="b">
        <v>0</v>
      </c>
      <c r="K51" s="40">
        <f t="shared" si="13"/>
      </c>
      <c r="L51" s="239"/>
      <c r="M51" s="59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2">
        <f t="shared" si="28"/>
      </c>
      <c r="R51" s="156"/>
      <c r="S51" s="57">
        <f t="shared" si="17"/>
      </c>
      <c r="T51" s="204"/>
      <c r="U51" s="204" t="b">
        <f t="shared" si="18"/>
        <v>0</v>
      </c>
      <c r="V51" s="204" t="b">
        <f t="shared" si="19"/>
        <v>0</v>
      </c>
      <c r="W51" s="204" t="b">
        <f t="shared" si="21"/>
        <v>0</v>
      </c>
      <c r="X51" s="204" t="b">
        <f>IF(OR(AND(J51=FALSE,N51=FALSE),AND(L51&lt;3,L51&gt;0)),FALSE,TRUE)</f>
        <v>0</v>
      </c>
      <c r="Y51" s="57">
        <f>IF(Q51="ANTICIPO",1,"")</f>
      </c>
      <c r="Z51" s="205" t="b">
        <f t="shared" si="24"/>
        <v>0</v>
      </c>
      <c r="AA51" s="196">
        <f t="shared" si="25"/>
      </c>
      <c r="AB51" s="205" t="b">
        <f t="shared" si="20"/>
        <v>0</v>
      </c>
      <c r="AC51" s="157">
        <f t="shared" si="26"/>
      </c>
      <c r="AD51" s="110">
        <f t="shared" si="27"/>
      </c>
    </row>
    <row r="52" spans="1:30" ht="21.75" customHeight="1">
      <c r="A52" s="320"/>
      <c r="B52" s="56" t="s">
        <v>59</v>
      </c>
      <c r="C52" s="107"/>
      <c r="D52" s="135"/>
      <c r="E52" s="109"/>
      <c r="F52" s="108"/>
      <c r="G52" s="237">
        <v>6</v>
      </c>
      <c r="H52" s="238"/>
      <c r="I52" s="235"/>
      <c r="J52" s="3" t="b">
        <v>0</v>
      </c>
      <c r="K52" s="40">
        <f aca="true" t="shared" si="29" ref="K52:K57">IF(J52=TRUE,G52,"")</f>
      </c>
      <c r="L52" s="239"/>
      <c r="M52" s="59">
        <v>1</v>
      </c>
      <c r="N52" s="47" t="b">
        <v>0</v>
      </c>
      <c r="O52" s="20">
        <f aca="true" t="shared" si="30" ref="O52:O57">IF(L52=1,IF(K52="",0,K52),0)</f>
        <v>0</v>
      </c>
      <c r="P52" s="22">
        <f aca="true" t="shared" si="31" ref="P52:P57">IF(L52=2,IF(K52="",0,K52),0)</f>
        <v>0</v>
      </c>
      <c r="Q52" s="192">
        <f t="shared" si="28"/>
      </c>
      <c r="R52" s="156"/>
      <c r="S52" s="57">
        <f aca="true" t="shared" si="32" ref="S52:S57">IF(AND(V52=FALSE,X52=FALSE,M52-L52=1,J52,N52=FALSE),K52,"")</f>
      </c>
      <c r="T52" s="204"/>
      <c r="U52" s="204" t="b">
        <f aca="true" t="shared" si="33" ref="U52:U57">IF(AND(N52,J52=FALSE),TRUE,FALSE)</f>
        <v>0</v>
      </c>
      <c r="V52" s="204" t="b">
        <f aca="true" t="shared" si="34" ref="V52:V57">IF(AND(J52,N52=FALSE,L52&lt;$L$6),TRUE,FALSE)</f>
        <v>0</v>
      </c>
      <c r="W52" s="204" t="b">
        <f t="shared" si="21"/>
        <v>0</v>
      </c>
      <c r="X52" s="204" t="b">
        <f t="shared" si="22"/>
        <v>0</v>
      </c>
      <c r="Y52" s="57">
        <f aca="true" t="shared" si="35" ref="Y52:Y57">IF(Q52="ANTICIPO",1,"")</f>
      </c>
      <c r="Z52" s="205" t="b">
        <f t="shared" si="24"/>
        <v>0</v>
      </c>
      <c r="AA52" s="196">
        <f aca="true" t="shared" si="36" ref="AA52:AA57">IF(Z52,1,"")</f>
      </c>
      <c r="AB52" s="205" t="b">
        <f aca="true" t="shared" si="37" ref="AB52:AB57">AND(J52,X52=FALSE,L52&lt;M52-1)</f>
        <v>0</v>
      </c>
      <c r="AC52" s="157">
        <f aca="true" t="shared" si="38" ref="AC52:AC57">IF(AB52,"NON CONSENTITO","")</f>
      </c>
      <c r="AD52" s="110">
        <f t="shared" si="27"/>
      </c>
    </row>
    <row r="53" spans="1:30" ht="21.75" customHeight="1">
      <c r="A53" s="320"/>
      <c r="B53" s="56" t="s">
        <v>75</v>
      </c>
      <c r="C53" s="107"/>
      <c r="D53" s="135"/>
      <c r="E53" s="109"/>
      <c r="F53" s="108"/>
      <c r="G53" s="237">
        <v>12</v>
      </c>
      <c r="H53" s="238"/>
      <c r="I53" s="235"/>
      <c r="J53" s="3" t="b">
        <v>0</v>
      </c>
      <c r="K53" s="40">
        <f t="shared" si="29"/>
      </c>
      <c r="L53" s="239"/>
      <c r="M53" s="59">
        <v>1</v>
      </c>
      <c r="N53" s="47" t="b">
        <v>0</v>
      </c>
      <c r="O53" s="20">
        <f t="shared" si="30"/>
        <v>0</v>
      </c>
      <c r="P53" s="22">
        <f t="shared" si="31"/>
        <v>0</v>
      </c>
      <c r="Q53" s="192">
        <f t="shared" si="28"/>
      </c>
      <c r="R53" s="156"/>
      <c r="S53" s="57">
        <f t="shared" si="32"/>
      </c>
      <c r="T53" s="204"/>
      <c r="U53" s="204" t="b">
        <f t="shared" si="33"/>
        <v>0</v>
      </c>
      <c r="V53" s="204" t="b">
        <f t="shared" si="34"/>
        <v>0</v>
      </c>
      <c r="W53" s="204" t="b">
        <f t="shared" si="21"/>
        <v>0</v>
      </c>
      <c r="X53" s="204" t="b">
        <f t="shared" si="22"/>
        <v>0</v>
      </c>
      <c r="Y53" s="57">
        <f t="shared" si="35"/>
      </c>
      <c r="Z53" s="205" t="b">
        <f t="shared" si="24"/>
        <v>0</v>
      </c>
      <c r="AA53" s="196">
        <f t="shared" si="36"/>
      </c>
      <c r="AB53" s="205" t="b">
        <f t="shared" si="37"/>
        <v>0</v>
      </c>
      <c r="AC53" s="157">
        <f t="shared" si="38"/>
      </c>
      <c r="AD53" s="110">
        <f t="shared" si="27"/>
      </c>
    </row>
    <row r="54" spans="1:30" ht="21.75" customHeight="1">
      <c r="A54" s="320"/>
      <c r="B54" s="56" t="s">
        <v>60</v>
      </c>
      <c r="C54" s="107"/>
      <c r="D54" s="135"/>
      <c r="E54" s="109"/>
      <c r="F54" s="108"/>
      <c r="G54" s="237">
        <v>6</v>
      </c>
      <c r="H54" s="238"/>
      <c r="I54" s="235"/>
      <c r="J54" s="3" t="b">
        <v>0</v>
      </c>
      <c r="K54" s="40">
        <f t="shared" si="29"/>
      </c>
      <c r="L54" s="239"/>
      <c r="M54" s="59">
        <v>2</v>
      </c>
      <c r="N54" s="47" t="b">
        <v>0</v>
      </c>
      <c r="O54" s="20">
        <f t="shared" si="30"/>
        <v>0</v>
      </c>
      <c r="P54" s="22">
        <f t="shared" si="31"/>
        <v>0</v>
      </c>
      <c r="Q54" s="192">
        <f t="shared" si="28"/>
      </c>
      <c r="R54" s="156"/>
      <c r="S54" s="57">
        <f t="shared" si="32"/>
      </c>
      <c r="T54" s="204"/>
      <c r="U54" s="204" t="b">
        <f t="shared" si="33"/>
        <v>0</v>
      </c>
      <c r="V54" s="204" t="b">
        <f t="shared" si="34"/>
        <v>0</v>
      </c>
      <c r="W54" s="204" t="b">
        <f t="shared" si="21"/>
        <v>0</v>
      </c>
      <c r="X54" s="204" t="b">
        <f t="shared" si="22"/>
        <v>0</v>
      </c>
      <c r="Y54" s="57">
        <f t="shared" si="35"/>
      </c>
      <c r="Z54" s="205" t="b">
        <f t="shared" si="24"/>
        <v>0</v>
      </c>
      <c r="AA54" s="196">
        <f t="shared" si="36"/>
      </c>
      <c r="AB54" s="205" t="b">
        <f t="shared" si="37"/>
        <v>0</v>
      </c>
      <c r="AC54" s="157">
        <f t="shared" si="38"/>
      </c>
      <c r="AD54" s="110">
        <f t="shared" si="27"/>
      </c>
    </row>
    <row r="55" spans="1:30" ht="21.75" customHeight="1">
      <c r="A55" s="320"/>
      <c r="B55" s="56" t="s">
        <v>61</v>
      </c>
      <c r="C55" s="107"/>
      <c r="D55" s="135"/>
      <c r="E55" s="109"/>
      <c r="F55" s="108"/>
      <c r="G55" s="237">
        <v>6</v>
      </c>
      <c r="H55" s="238"/>
      <c r="I55" s="235"/>
      <c r="J55" s="3" t="b">
        <v>0</v>
      </c>
      <c r="K55" s="40">
        <f t="shared" si="29"/>
      </c>
      <c r="L55" s="239"/>
      <c r="M55" s="59">
        <v>1</v>
      </c>
      <c r="N55" s="47" t="b">
        <v>0</v>
      </c>
      <c r="O55" s="20">
        <f t="shared" si="30"/>
        <v>0</v>
      </c>
      <c r="P55" s="22">
        <f t="shared" si="31"/>
        <v>0</v>
      </c>
      <c r="Q55" s="192">
        <f t="shared" si="28"/>
      </c>
      <c r="R55" s="156"/>
      <c r="S55" s="57">
        <f t="shared" si="32"/>
      </c>
      <c r="T55" s="204"/>
      <c r="U55" s="204" t="b">
        <f t="shared" si="33"/>
        <v>0</v>
      </c>
      <c r="V55" s="204" t="b">
        <f t="shared" si="34"/>
        <v>0</v>
      </c>
      <c r="W55" s="204" t="b">
        <f t="shared" si="21"/>
        <v>0</v>
      </c>
      <c r="X55" s="204" t="b">
        <f t="shared" si="22"/>
        <v>0</v>
      </c>
      <c r="Y55" s="57">
        <f t="shared" si="35"/>
      </c>
      <c r="Z55" s="205" t="b">
        <f t="shared" si="24"/>
        <v>0</v>
      </c>
      <c r="AA55" s="196">
        <f t="shared" si="36"/>
      </c>
      <c r="AB55" s="205" t="b">
        <f t="shared" si="37"/>
        <v>0</v>
      </c>
      <c r="AC55" s="157">
        <f t="shared" si="38"/>
      </c>
      <c r="AD55" s="110">
        <f t="shared" si="27"/>
      </c>
    </row>
    <row r="56" spans="1:30" ht="21.75" customHeight="1">
      <c r="A56" s="320"/>
      <c r="B56" s="56" t="s">
        <v>50</v>
      </c>
      <c r="C56" s="107"/>
      <c r="D56" s="135"/>
      <c r="E56" s="109"/>
      <c r="F56" s="108"/>
      <c r="G56" s="237">
        <v>9</v>
      </c>
      <c r="H56" s="238"/>
      <c r="I56" s="235"/>
      <c r="J56" s="3" t="b">
        <v>0</v>
      </c>
      <c r="K56" s="40">
        <f t="shared" si="29"/>
      </c>
      <c r="L56" s="239"/>
      <c r="M56" s="59">
        <v>1</v>
      </c>
      <c r="N56" s="47" t="b">
        <v>0</v>
      </c>
      <c r="O56" s="20">
        <f t="shared" si="30"/>
        <v>0</v>
      </c>
      <c r="P56" s="22">
        <f t="shared" si="31"/>
        <v>0</v>
      </c>
      <c r="Q56" s="192">
        <f t="shared" si="28"/>
      </c>
      <c r="R56" s="156"/>
      <c r="S56" s="57">
        <f t="shared" si="32"/>
      </c>
      <c r="T56" s="204"/>
      <c r="U56" s="204" t="b">
        <f t="shared" si="33"/>
        <v>0</v>
      </c>
      <c r="V56" s="204" t="b">
        <f t="shared" si="34"/>
        <v>0</v>
      </c>
      <c r="W56" s="204" t="b">
        <f>IF(AND(N56,L56&gt;$L$6-$S$6+1),TRUE,FALSE)</f>
        <v>0</v>
      </c>
      <c r="X56" s="204" t="b">
        <f>IF(OR(AND(J56=FALSE,N56=FALSE),AND(L56&lt;3,L56&gt;0)),FALSE,TRUE)</f>
        <v>0</v>
      </c>
      <c r="Y56" s="57">
        <f>IF(Q56="ANTICIPO",1,"")</f>
      </c>
      <c r="Z56" s="205" t="b">
        <f t="shared" si="24"/>
        <v>0</v>
      </c>
      <c r="AA56" s="196">
        <f t="shared" si="36"/>
      </c>
      <c r="AB56" s="205" t="b">
        <f t="shared" si="37"/>
        <v>0</v>
      </c>
      <c r="AC56" s="157">
        <f t="shared" si="38"/>
      </c>
      <c r="AD56" s="110">
        <f>IF(AND(N56,X56=FALSE,L56=$L$6,$S$6=1),K56,"")</f>
      </c>
    </row>
    <row r="57" spans="1:30" ht="21.75" customHeight="1">
      <c r="A57" s="320"/>
      <c r="B57" s="56" t="s">
        <v>62</v>
      </c>
      <c r="C57" s="107"/>
      <c r="D57" s="135"/>
      <c r="E57" s="109"/>
      <c r="F57" s="108"/>
      <c r="G57" s="237">
        <v>6</v>
      </c>
      <c r="H57" s="238"/>
      <c r="I57" s="235"/>
      <c r="J57" s="3" t="b">
        <v>0</v>
      </c>
      <c r="K57" s="40">
        <f t="shared" si="29"/>
      </c>
      <c r="L57" s="239"/>
      <c r="M57" s="59">
        <v>2</v>
      </c>
      <c r="N57" s="47" t="b">
        <v>0</v>
      </c>
      <c r="O57" s="20">
        <f t="shared" si="30"/>
        <v>0</v>
      </c>
      <c r="P57" s="22">
        <f t="shared" si="31"/>
        <v>0</v>
      </c>
      <c r="Q57" s="192">
        <f t="shared" si="28"/>
      </c>
      <c r="R57" s="156"/>
      <c r="S57" s="57">
        <f t="shared" si="32"/>
      </c>
      <c r="T57" s="204"/>
      <c r="U57" s="204" t="b">
        <f t="shared" si="33"/>
        <v>0</v>
      </c>
      <c r="V57" s="204" t="b">
        <f t="shared" si="34"/>
        <v>0</v>
      </c>
      <c r="W57" s="204" t="b">
        <f t="shared" si="21"/>
        <v>0</v>
      </c>
      <c r="X57" s="204" t="b">
        <f t="shared" si="22"/>
        <v>0</v>
      </c>
      <c r="Y57" s="57">
        <f t="shared" si="35"/>
      </c>
      <c r="Z57" s="205" t="b">
        <f t="shared" si="24"/>
        <v>0</v>
      </c>
      <c r="AA57" s="196">
        <f t="shared" si="36"/>
      </c>
      <c r="AB57" s="205" t="b">
        <f t="shared" si="37"/>
        <v>0</v>
      </c>
      <c r="AC57" s="157">
        <f t="shared" si="38"/>
      </c>
      <c r="AD57" s="110">
        <f t="shared" si="27"/>
      </c>
    </row>
    <row r="58" spans="1:30" ht="15.75" customHeight="1">
      <c r="A58" s="320"/>
      <c r="B58" s="189" t="s">
        <v>82</v>
      </c>
      <c r="C58" s="107"/>
      <c r="D58" s="107"/>
      <c r="E58" s="190"/>
      <c r="F58" s="108"/>
      <c r="G58" s="107"/>
      <c r="H58" s="207"/>
      <c r="I58" s="109"/>
      <c r="J58" s="3"/>
      <c r="K58" s="40"/>
      <c r="L58" s="26"/>
      <c r="M58" s="59"/>
      <c r="N58" s="47"/>
      <c r="O58" s="20"/>
      <c r="P58" s="22"/>
      <c r="Q58" s="192"/>
      <c r="R58" s="156"/>
      <c r="S58" s="57"/>
      <c r="T58" s="204"/>
      <c r="U58" s="204"/>
      <c r="V58" s="204"/>
      <c r="W58" s="204"/>
      <c r="X58" s="204"/>
      <c r="Y58" s="57"/>
      <c r="Z58" s="205"/>
      <c r="AA58" s="196"/>
      <c r="AB58" s="206"/>
      <c r="AC58" s="157"/>
      <c r="AD58" s="110"/>
    </row>
    <row r="59" spans="1:30" ht="21.75" customHeight="1">
      <c r="A59" s="320"/>
      <c r="B59" s="271"/>
      <c r="C59" s="272"/>
      <c r="D59" s="272"/>
      <c r="E59" s="273"/>
      <c r="F59" s="108"/>
      <c r="G59" s="234"/>
      <c r="H59" s="238"/>
      <c r="I59" s="235"/>
      <c r="J59" s="184" t="b">
        <v>0</v>
      </c>
      <c r="K59" s="236"/>
      <c r="L59" s="239"/>
      <c r="M59" s="59"/>
      <c r="N59" s="47" t="b">
        <v>0</v>
      </c>
      <c r="O59" s="20">
        <f>IF(AND(OR(J59=TRUE,N59=TRUE),L59=1),IF(K59="",0,K59),0)</f>
        <v>0</v>
      </c>
      <c r="P59" s="22">
        <f>IF(AND(OR(J59=TRUE,N59=TRUE),L59=2),IF(K59="",0,K59),0)</f>
        <v>0</v>
      </c>
      <c r="Q59" s="192">
        <f>IF(U59,"SCEGLIERE!",IF(OR(X59,W59,V59),"ANNO ?",""))</f>
      </c>
      <c r="R59" s="153">
        <f>IF(T59,"CFU ?","")</f>
      </c>
      <c r="S59" s="57"/>
      <c r="T59" s="204" t="b">
        <f>IF(AND(J59,OR(K59&lt;1,K59&gt;12)),TRUE,FALSE)</f>
        <v>0</v>
      </c>
      <c r="U59" s="204" t="b">
        <f>IF(AND(N59,J59=FALSE),TRUE,FALSE)</f>
        <v>0</v>
      </c>
      <c r="V59" s="204" t="b">
        <f>IF(AND(J59,N59=FALSE,L59&lt;$L$6),TRUE,FALSE)</f>
        <v>0</v>
      </c>
      <c r="W59" s="204" t="b">
        <f>IF(AND(N59,L59&gt;$L$6-$S$6+1),TRUE,FALSE)</f>
        <v>0</v>
      </c>
      <c r="X59" s="204" t="b">
        <f>IF(OR(AND(J59=FALSE,N59=FALSE),AND(L59&lt;3,L59&gt;0)),FALSE,TRUE)</f>
        <v>0</v>
      </c>
      <c r="Y59" s="57"/>
      <c r="Z59" s="205" t="b">
        <f t="shared" si="24"/>
        <v>0</v>
      </c>
      <c r="AA59" s="196">
        <f>IF(Z59,1,"")</f>
      </c>
      <c r="AB59" s="205"/>
      <c r="AC59" s="157"/>
      <c r="AD59" s="110">
        <f>IF(AND(N59,X59=FALSE,L59=$L$6,$S$6=1),K59,"")</f>
      </c>
    </row>
    <row r="60" spans="1:30" ht="21.75" customHeight="1" thickBot="1">
      <c r="A60" s="321"/>
      <c r="B60" s="271"/>
      <c r="C60" s="272"/>
      <c r="D60" s="272"/>
      <c r="E60" s="273"/>
      <c r="F60" s="108"/>
      <c r="G60" s="234"/>
      <c r="H60" s="238"/>
      <c r="I60" s="235"/>
      <c r="J60" s="184" t="b">
        <v>0</v>
      </c>
      <c r="K60" s="236"/>
      <c r="L60" s="239"/>
      <c r="M60" s="59"/>
      <c r="N60" s="47" t="b">
        <v>0</v>
      </c>
      <c r="O60" s="23">
        <f>IF(AND(OR(J60=TRUE,N60=TRUE),L60=1),IF(K60="",0,K60),0)</f>
        <v>0</v>
      </c>
      <c r="P60" s="25">
        <f>IF(AND(OR(J60=TRUE,N60=TRUE),L60=2),IF(K60="",0,K60),0)</f>
        <v>0</v>
      </c>
      <c r="Q60" s="192">
        <f>IF(U60,"SCEGLIERE!",IF(OR(X60,W60,V60),"ANNO ?",""))</f>
      </c>
      <c r="R60" s="153">
        <f>IF(T60,"CFU ?","")</f>
      </c>
      <c r="S60" s="57"/>
      <c r="T60" s="204" t="b">
        <f>IF(AND(J60,OR(K60&lt;1,K60&gt;12)),TRUE,FALSE)</f>
        <v>0</v>
      </c>
      <c r="U60" s="204" t="b">
        <f>IF(AND(N60,J60=FALSE),TRUE,FALSE)</f>
        <v>0</v>
      </c>
      <c r="V60" s="204" t="b">
        <f>IF(AND(J60,N60=FALSE,L60&lt;$L$6),TRUE,FALSE)</f>
        <v>0</v>
      </c>
      <c r="W60" s="204" t="b">
        <f t="shared" si="21"/>
        <v>0</v>
      </c>
      <c r="X60" s="204" t="b">
        <f t="shared" si="22"/>
        <v>0</v>
      </c>
      <c r="Y60" s="57"/>
      <c r="Z60" s="205" t="b">
        <f t="shared" si="24"/>
        <v>0</v>
      </c>
      <c r="AA60" s="196">
        <f>IF(Z60,1,"")</f>
      </c>
      <c r="AB60" s="205"/>
      <c r="AC60" s="157"/>
      <c r="AD60" s="110">
        <f t="shared" si="27"/>
      </c>
    </row>
    <row r="61" spans="1:29" ht="12" customHeight="1" thickBot="1">
      <c r="A61" s="136"/>
      <c r="B61" s="137"/>
      <c r="C61" s="137"/>
      <c r="D61" s="137"/>
      <c r="E61" s="137"/>
      <c r="F61" s="12"/>
      <c r="G61" s="12"/>
      <c r="H61" s="12"/>
      <c r="I61" s="114"/>
      <c r="J61" s="3"/>
      <c r="K61" s="110"/>
      <c r="L61" s="110"/>
      <c r="M61" s="46"/>
      <c r="N61" s="47"/>
      <c r="O61" s="21"/>
      <c r="P61" s="21"/>
      <c r="R61" s="111"/>
      <c r="S61" s="68"/>
      <c r="T61" s="70"/>
      <c r="U61" s="70"/>
      <c r="V61" s="70"/>
      <c r="W61" s="70"/>
      <c r="Y61" s="68"/>
      <c r="Z61" s="36"/>
      <c r="AA61" s="197"/>
      <c r="AC61" s="105"/>
    </row>
    <row r="62" spans="1:30" ht="15" customHeight="1" thickBot="1">
      <c r="A62" s="138" t="s">
        <v>78</v>
      </c>
      <c r="I62" s="251" t="s">
        <v>1</v>
      </c>
      <c r="J62" s="252"/>
      <c r="K62" s="257">
        <f>SUM(K37:K58)+IF(OR(J59=TRUE,N59=TRUE),K59,0)+IF(OR(J60=TRUE,N60=TRUE),K60,0)</f>
        <v>0</v>
      </c>
      <c r="L62" s="201" t="str">
        <f>IF(AND(K62&gt;=9,K62&lt;=12),"SI","NO")</f>
        <v>NO</v>
      </c>
      <c r="M62" s="258"/>
      <c r="N62" s="47"/>
      <c r="O62" s="16">
        <f>SUM(O37:O60)</f>
        <v>0</v>
      </c>
      <c r="P62" s="17">
        <f>SUM(P37:P60)</f>
        <v>0</v>
      </c>
      <c r="Q62" s="254">
        <f>IF(OR(U37:X57,T59:X60),"ANNI, SCEGLI o CFU ?","")</f>
      </c>
      <c r="R62" s="153"/>
      <c r="S62" s="150"/>
      <c r="T62" s="214"/>
      <c r="U62" s="214"/>
      <c r="V62" s="214"/>
      <c r="W62" s="214"/>
      <c r="X62" s="112"/>
      <c r="Y62" s="150"/>
      <c r="Z62" s="36"/>
      <c r="AA62" s="200"/>
      <c r="AB62" s="36"/>
      <c r="AC62" s="255">
        <f>IF(OR(AB37:AB57),"Ant. N.C.","")</f>
      </c>
      <c r="AD62" s="256">
        <f>SUM(AD37:AD60)</f>
        <v>0</v>
      </c>
    </row>
    <row r="63" spans="1:29" ht="14.25" thickBot="1">
      <c r="A63" s="138" t="s">
        <v>93</v>
      </c>
      <c r="D63" s="95"/>
      <c r="J63" s="172"/>
      <c r="K63" s="110"/>
      <c r="L63" s="139"/>
      <c r="M63" s="46"/>
      <c r="N63" s="4"/>
      <c r="O63" s="28"/>
      <c r="P63" s="28"/>
      <c r="AC63" s="279" t="s">
        <v>72</v>
      </c>
    </row>
    <row r="64" spans="1:29" ht="14.25" thickBot="1">
      <c r="A64" s="138"/>
      <c r="H64" s="259" t="s">
        <v>37</v>
      </c>
      <c r="I64" s="260" t="s">
        <v>2</v>
      </c>
      <c r="J64" s="261"/>
      <c r="K64" s="140">
        <f>SUM(K31,K62)</f>
        <v>108</v>
      </c>
      <c r="L64" s="139"/>
      <c r="M64" s="258"/>
      <c r="N64" s="4"/>
      <c r="O64" s="31">
        <f>SUM(O31,O62,O81)</f>
        <v>0</v>
      </c>
      <c r="P64" s="32">
        <f>SUM(P31,P62,P81)</f>
        <v>12</v>
      </c>
      <c r="Q64" s="283" t="s">
        <v>48</v>
      </c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C64" s="280"/>
    </row>
    <row r="65" spans="1:29" ht="14.25" thickBot="1">
      <c r="A65" s="138"/>
      <c r="H65" s="139"/>
      <c r="I65" s="139"/>
      <c r="J65" s="175"/>
      <c r="K65" s="201" t="str">
        <f>IF(AND(K64&gt;=120,K64&lt;=123),"SI","NO")</f>
        <v>NO</v>
      </c>
      <c r="L65" s="121"/>
      <c r="M65" s="258"/>
      <c r="N65" s="180"/>
      <c r="O65" s="202" t="str">
        <f>IF(OR(Q6&gt;1,O64-IF(Q6=1,AC65,0)&lt;=O66),"SI","NO")</f>
        <v>SI</v>
      </c>
      <c r="P65" s="203" t="str">
        <f>IF(P64-K29-IF(Q6=2,AC65,0)&lt;=P66,"SI","NO")</f>
        <v>SI</v>
      </c>
      <c r="Q65" s="285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36"/>
      <c r="AC65" s="141">
        <f>SUM(AD81,AD62,AD31)</f>
        <v>0</v>
      </c>
    </row>
    <row r="66" spans="10:29" ht="6" customHeight="1">
      <c r="J66" s="172"/>
      <c r="K66" s="83"/>
      <c r="L66" s="121"/>
      <c r="M66" s="46"/>
      <c r="N66" s="180"/>
      <c r="O66" s="60">
        <f>IF(L6=1,S68,S68)</f>
        <v>120</v>
      </c>
      <c r="P66" s="60">
        <f>IF(L6=2,S68,S68)</f>
        <v>120</v>
      </c>
      <c r="Q66" s="142"/>
      <c r="R66" s="143"/>
      <c r="S66" s="144"/>
      <c r="T66" s="213"/>
      <c r="U66" s="213"/>
      <c r="V66" s="213"/>
      <c r="W66" s="213"/>
      <c r="X66" s="145"/>
      <c r="Y66" s="144"/>
      <c r="Z66" s="146"/>
      <c r="AA66" s="199"/>
      <c r="AB66" s="146"/>
      <c r="AC66" s="147"/>
    </row>
    <row r="67" spans="10:29" ht="6" customHeight="1" thickBot="1">
      <c r="J67" s="172"/>
      <c r="K67" s="83"/>
      <c r="L67" s="121"/>
      <c r="M67" s="46"/>
      <c r="N67" s="180"/>
      <c r="O67" s="5"/>
      <c r="P67" s="5"/>
      <c r="Q67" s="148"/>
      <c r="R67" s="149"/>
      <c r="S67" s="150"/>
      <c r="T67" s="214"/>
      <c r="U67" s="214"/>
      <c r="V67" s="214"/>
      <c r="W67" s="214"/>
      <c r="X67" s="112"/>
      <c r="Y67" s="150"/>
      <c r="Z67" s="36"/>
      <c r="AA67" s="200"/>
      <c r="AB67" s="36"/>
      <c r="AC67" s="147"/>
    </row>
    <row r="68" spans="10:30" ht="13.5" thickBot="1">
      <c r="J68" s="172"/>
      <c r="K68" s="83"/>
      <c r="L68" s="121"/>
      <c r="M68" s="46"/>
      <c r="N68" s="180"/>
      <c r="O68" s="222" t="s">
        <v>49</v>
      </c>
      <c r="P68" s="151">
        <f>SUM(Y14:Y29,Y37:Y60)</f>
        <v>0</v>
      </c>
      <c r="Q68" s="152" t="str">
        <f>IF(P69&lt;=Y8,"OK","TROPPI ANTICIPI")</f>
        <v>OK</v>
      </c>
      <c r="S68" s="269">
        <f>IF(P68&gt;0,120,120)</f>
        <v>120</v>
      </c>
      <c r="T68" s="215"/>
      <c r="U68" s="215"/>
      <c r="V68" s="215"/>
      <c r="W68" s="215"/>
      <c r="X68" s="208"/>
      <c r="Y68" s="270" t="s">
        <v>45</v>
      </c>
      <c r="Z68" s="150"/>
      <c r="AA68" s="154"/>
      <c r="AB68" s="71"/>
      <c r="AC68" s="154"/>
      <c r="AD68" s="105"/>
    </row>
    <row r="69" spans="10:29" ht="32.25" customHeight="1" thickBot="1">
      <c r="J69" s="172"/>
      <c r="K69" s="83"/>
      <c r="L69" s="155"/>
      <c r="M69" s="46"/>
      <c r="N69" s="181"/>
      <c r="O69" s="218" t="s">
        <v>47</v>
      </c>
      <c r="P69" s="193">
        <f>SUM(S14:S29,S37:S60)</f>
        <v>0</v>
      </c>
      <c r="Q69" s="148"/>
      <c r="R69" s="274" t="s">
        <v>34</v>
      </c>
      <c r="S69" s="275"/>
      <c r="T69" s="275"/>
      <c r="U69" s="275"/>
      <c r="V69" s="275"/>
      <c r="W69" s="275"/>
      <c r="X69" s="275"/>
      <c r="Y69" s="275"/>
      <c r="Z69" s="275"/>
      <c r="AA69" s="196">
        <f>SUM(AA14:AA60)</f>
        <v>0</v>
      </c>
      <c r="AB69" s="36"/>
      <c r="AC69" s="157"/>
    </row>
    <row r="70" spans="10:24" ht="6" customHeight="1">
      <c r="J70" s="172"/>
      <c r="K70" s="83"/>
      <c r="L70" s="121"/>
      <c r="M70" s="46"/>
      <c r="N70" s="180"/>
      <c r="O70" s="5"/>
      <c r="P70" s="5"/>
      <c r="Q70" s="86"/>
      <c r="R70" s="87"/>
      <c r="S70" s="158"/>
      <c r="T70" s="216"/>
      <c r="U70" s="216"/>
      <c r="V70" s="216"/>
      <c r="W70" s="216"/>
      <c r="X70" s="159"/>
    </row>
    <row r="71" spans="10:24" ht="9.75" customHeight="1">
      <c r="J71" s="172"/>
      <c r="K71" s="83"/>
      <c r="L71" s="121"/>
      <c r="M71" s="46"/>
      <c r="N71" s="180"/>
      <c r="O71" s="5"/>
      <c r="P71" s="5"/>
      <c r="Q71" s="86"/>
      <c r="R71" s="87"/>
      <c r="S71" s="158"/>
      <c r="T71" s="216"/>
      <c r="U71" s="216"/>
      <c r="V71" s="216"/>
      <c r="W71" s="216"/>
      <c r="X71" s="159"/>
    </row>
    <row r="72" spans="2:16" ht="14.25" customHeight="1">
      <c r="B72" s="97" t="s">
        <v>44</v>
      </c>
      <c r="C72" s="95"/>
      <c r="D72" s="95"/>
      <c r="J72" s="172"/>
      <c r="L72" s="139"/>
      <c r="M72" s="46"/>
      <c r="N72" s="4"/>
      <c r="O72" s="21"/>
      <c r="P72" s="21"/>
    </row>
    <row r="73" spans="10:16" ht="6.75" customHeight="1">
      <c r="J73" s="172"/>
      <c r="L73" s="139"/>
      <c r="M73" s="46"/>
      <c r="N73" s="4"/>
      <c r="O73" s="21"/>
      <c r="P73" s="21"/>
    </row>
    <row r="74" spans="8:16" ht="24" customHeight="1" thickBot="1">
      <c r="H74" s="62" t="s">
        <v>3</v>
      </c>
      <c r="I74" s="62" t="s">
        <v>42</v>
      </c>
      <c r="J74" s="172"/>
      <c r="K74" s="62" t="s">
        <v>1</v>
      </c>
      <c r="L74" s="160" t="s">
        <v>8</v>
      </c>
      <c r="M74" s="46"/>
      <c r="N74" s="4"/>
      <c r="O74" s="24"/>
      <c r="P74" s="24"/>
    </row>
    <row r="75" spans="1:30" ht="24" customHeight="1">
      <c r="A75" s="322" t="s">
        <v>18</v>
      </c>
      <c r="B75" s="271"/>
      <c r="C75" s="272"/>
      <c r="D75" s="272"/>
      <c r="E75" s="273"/>
      <c r="F75" s="120"/>
      <c r="G75" s="240"/>
      <c r="H75" s="241"/>
      <c r="I75" s="242"/>
      <c r="J75" s="185" t="b">
        <v>0</v>
      </c>
      <c r="K75" s="236"/>
      <c r="L75" s="236"/>
      <c r="M75" s="46"/>
      <c r="N75" s="47" t="b">
        <v>0</v>
      </c>
      <c r="O75" s="186">
        <f>IF(AND(OR(J75=TRUE,N75=TRUE),L75=1),IF(K75="",0,K75),0)</f>
        <v>0</v>
      </c>
      <c r="P75" s="187">
        <f>IF(AND(OR(J75=TRUE,N75=TRUE),L75=2),IF(K75="",0,K75),0)</f>
        <v>0</v>
      </c>
      <c r="Q75" s="192">
        <f>IF(U75,"SCEGLIERE!",IF(OR(X75,W75,V75),"ANNO ?",""))</f>
      </c>
      <c r="R75" s="153">
        <f>IF(T75,"CFU ?","")</f>
      </c>
      <c r="S75" s="57"/>
      <c r="T75" s="204" t="b">
        <f>IF(AND(J75,OR(K75&lt;1,K75&gt;12)),TRUE,FALSE)</f>
        <v>0</v>
      </c>
      <c r="U75" s="204" t="b">
        <f>IF(AND(N75,J75=FALSE),TRUE,FALSE)</f>
        <v>0</v>
      </c>
      <c r="V75" s="204" t="b">
        <f>IF(AND(J75,N75=FALSE,L75&lt;$L$6),TRUE,FALSE)</f>
        <v>0</v>
      </c>
      <c r="W75" s="204" t="b">
        <f>IF(AND(N75,L75&gt;$L$6-$S$6+1),TRUE,FALSE)</f>
        <v>0</v>
      </c>
      <c r="X75" s="204" t="b">
        <f>IF(OR(AND(J75=FALSE,N75=FALSE),AND(L75&lt;3,L75&gt;0)),FALSE,TRUE)</f>
        <v>0</v>
      </c>
      <c r="Y75" s="57"/>
      <c r="Z75" s="205" t="b">
        <f>AND(N75,X75=FALSE,L75&lt;$L$6,L75&lt;M75)</f>
        <v>0</v>
      </c>
      <c r="AA75" s="196">
        <f>IF(Z75,1,"")</f>
      </c>
      <c r="AB75" s="205"/>
      <c r="AC75" s="157"/>
      <c r="AD75" s="110">
        <f>IF(AND(N75,X75=FALSE,L75=$L$6,$S$6=1),K75,"")</f>
      </c>
    </row>
    <row r="76" spans="1:30" ht="24" customHeight="1">
      <c r="A76" s="323"/>
      <c r="B76" s="271"/>
      <c r="C76" s="272"/>
      <c r="D76" s="272"/>
      <c r="E76" s="273"/>
      <c r="F76" s="120"/>
      <c r="G76" s="240"/>
      <c r="H76" s="241"/>
      <c r="I76" s="242"/>
      <c r="J76" s="185" t="b">
        <v>0</v>
      </c>
      <c r="K76" s="236"/>
      <c r="L76" s="236"/>
      <c r="M76" s="46"/>
      <c r="N76" s="47" t="b">
        <v>0</v>
      </c>
      <c r="O76" s="20">
        <f>IF(AND(OR(J76=TRUE,N76=TRUE),L76=1),IF(K76="",0,K76),0)</f>
        <v>0</v>
      </c>
      <c r="P76" s="22">
        <f>IF(AND(OR(J76=TRUE,N76=TRUE),L76=2),IF(K76="",0,K76),0)</f>
        <v>0</v>
      </c>
      <c r="Q76" s="192">
        <f>IF(U76,"SCEGLIERE!",IF(OR(X76,W76,V76),"ANNO ?",""))</f>
      </c>
      <c r="R76" s="153">
        <f>IF(T76,"CFU ?","")</f>
      </c>
      <c r="S76" s="57"/>
      <c r="T76" s="204" t="b">
        <f>IF(AND(J76,OR(K76&lt;1,K76&gt;12)),TRUE,FALSE)</f>
        <v>0</v>
      </c>
      <c r="U76" s="204" t="b">
        <f>IF(AND(N76,J76=FALSE),TRUE,FALSE)</f>
        <v>0</v>
      </c>
      <c r="V76" s="204" t="b">
        <f>IF(AND(J76,N76=FALSE,L76&lt;$L$6),TRUE,FALSE)</f>
        <v>0</v>
      </c>
      <c r="W76" s="204" t="b">
        <f>IF(AND(N76,L76&gt;$L$6-$S$6+1),TRUE,FALSE)</f>
        <v>0</v>
      </c>
      <c r="X76" s="204" t="b">
        <f>IF(OR(AND(J76=FALSE,N76=FALSE),AND(L76&lt;3,L76&gt;0)),FALSE,TRUE)</f>
        <v>0</v>
      </c>
      <c r="Y76" s="57"/>
      <c r="Z76" s="205" t="b">
        <f>AND(N76,X76=FALSE,L76&lt;$L$6,L76&lt;M76)</f>
        <v>0</v>
      </c>
      <c r="AA76" s="196">
        <f>IF(Z76,1,"")</f>
      </c>
      <c r="AB76" s="205"/>
      <c r="AC76" s="157"/>
      <c r="AD76" s="110">
        <f>IF(AND(N76,X76=FALSE,L76=$L$6,$S$6=1),K76,"")</f>
      </c>
    </row>
    <row r="77" spans="1:30" ht="24" customHeight="1">
      <c r="A77" s="323"/>
      <c r="B77" s="271"/>
      <c r="C77" s="272"/>
      <c r="D77" s="272"/>
      <c r="E77" s="273"/>
      <c r="F77" s="120"/>
      <c r="G77" s="240"/>
      <c r="H77" s="241"/>
      <c r="I77" s="242"/>
      <c r="J77" s="185" t="b">
        <v>0</v>
      </c>
      <c r="K77" s="236"/>
      <c r="L77" s="236"/>
      <c r="M77" s="46"/>
      <c r="N77" s="47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2">
        <f>IF(U77,"SCEGLIERE!",IF(OR(X77,W77,V77),"ANNO ?",""))</f>
      </c>
      <c r="R77" s="153">
        <f>IF(T77,"CFU ?","")</f>
      </c>
      <c r="S77" s="57"/>
      <c r="T77" s="204" t="b">
        <f>IF(AND(J77,OR(K77&lt;1,K77&gt;12)),TRUE,FALSE)</f>
        <v>0</v>
      </c>
      <c r="U77" s="204" t="b">
        <f>IF(AND(N77,J77=FALSE),TRUE,FALSE)</f>
        <v>0</v>
      </c>
      <c r="V77" s="204" t="b">
        <f>IF(AND(J77,N77=FALSE,L77&lt;$L$6),TRUE,FALSE)</f>
        <v>0</v>
      </c>
      <c r="W77" s="204" t="b">
        <f>IF(AND(N77,L77&gt;$L$6-$S$6+1),TRUE,FALSE)</f>
        <v>0</v>
      </c>
      <c r="X77" s="204" t="b">
        <f>IF(OR(AND(J77=FALSE,N77=FALSE),AND(L77&lt;3,L77&gt;0)),FALSE,TRUE)</f>
        <v>0</v>
      </c>
      <c r="Y77" s="57"/>
      <c r="Z77" s="205" t="b">
        <f>AND(N77,X77=FALSE,L77&lt;$L$6,L77&lt;M77)</f>
        <v>0</v>
      </c>
      <c r="AA77" s="196">
        <f>IF(Z77,1,"")</f>
      </c>
      <c r="AB77" s="205"/>
      <c r="AC77" s="157"/>
      <c r="AD77" s="110">
        <f>IF(AND(N77,X77=FALSE,L77=$L$6,$S$6=1),K77,"")</f>
      </c>
    </row>
    <row r="78" spans="1:30" ht="24" customHeight="1">
      <c r="A78" s="323"/>
      <c r="B78" s="271"/>
      <c r="C78" s="272"/>
      <c r="D78" s="272"/>
      <c r="E78" s="273"/>
      <c r="F78" s="120"/>
      <c r="G78" s="240"/>
      <c r="H78" s="241"/>
      <c r="I78" s="242"/>
      <c r="J78" s="185" t="b">
        <v>0</v>
      </c>
      <c r="K78" s="236"/>
      <c r="L78" s="236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2">
        <f>IF(U78,"SCEGLIERE!",IF(OR(X78,W78,V78),"ANNO ?",""))</f>
      </c>
      <c r="R78" s="153">
        <f>IF(T78,"CFU ?","")</f>
      </c>
      <c r="S78" s="57"/>
      <c r="T78" s="204" t="b">
        <f>IF(AND(J78,OR(K78&lt;1,K78&gt;12)),TRUE,FALSE)</f>
        <v>0</v>
      </c>
      <c r="U78" s="204" t="b">
        <f>IF(AND(N78,J78=FALSE),TRUE,FALSE)</f>
        <v>0</v>
      </c>
      <c r="V78" s="204" t="b">
        <f>IF(AND(J78,N78=FALSE,L78&lt;$L$6),TRUE,FALSE)</f>
        <v>0</v>
      </c>
      <c r="W78" s="204" t="b">
        <f>IF(AND(N78,L78&gt;$L$6-$S$6+1),TRUE,FALSE)</f>
        <v>0</v>
      </c>
      <c r="X78" s="204" t="b">
        <f>IF(OR(AND(J78=FALSE,N78=FALSE),AND(L78&lt;3,L78&gt;0)),FALSE,TRUE)</f>
        <v>0</v>
      </c>
      <c r="Y78" s="57"/>
      <c r="Z78" s="205" t="b">
        <f>AND(N78,X78=FALSE,L78&lt;$L$6,L78&lt;M78)</f>
        <v>0</v>
      </c>
      <c r="AA78" s="196">
        <f>IF(Z78,1,"")</f>
      </c>
      <c r="AB78" s="205"/>
      <c r="AC78" s="157"/>
      <c r="AD78" s="110">
        <f>IF(AND(N78,X78=FALSE,L78=$L$6,$S$6=1),K78,"")</f>
      </c>
    </row>
    <row r="79" spans="1:30" ht="24" customHeight="1" thickBot="1">
      <c r="A79" s="324"/>
      <c r="B79" s="271"/>
      <c r="C79" s="272"/>
      <c r="D79" s="272"/>
      <c r="E79" s="273"/>
      <c r="F79" s="120"/>
      <c r="G79" s="240"/>
      <c r="H79" s="241"/>
      <c r="I79" s="242"/>
      <c r="J79" s="185" t="b">
        <v>0</v>
      </c>
      <c r="K79" s="236"/>
      <c r="L79" s="236"/>
      <c r="M79" s="46"/>
      <c r="N79" s="47" t="b">
        <v>0</v>
      </c>
      <c r="O79" s="23">
        <f>IF(AND(OR(J79=TRUE,N79=TRUE),L79=1),IF(K79="",0,K79),0)</f>
        <v>0</v>
      </c>
      <c r="P79" s="25">
        <f>IF(AND(OR(J79=TRUE,N79=TRUE),L79=2),IF(K79="",0,K79),0)</f>
        <v>0</v>
      </c>
      <c r="Q79" s="192">
        <f>IF(U79,"SCEGLIERE!",IF(OR(X79,W79,V79),"ANNO ?",""))</f>
      </c>
      <c r="R79" s="153">
        <f>IF(T79,"CFU ?","")</f>
      </c>
      <c r="S79" s="57"/>
      <c r="T79" s="204" t="b">
        <f>IF(AND(J79,OR(K79&lt;1,K79&gt;12)),TRUE,FALSE)</f>
        <v>0</v>
      </c>
      <c r="U79" s="204" t="b">
        <f>IF(AND(N79,J79=FALSE),TRUE,FALSE)</f>
        <v>0</v>
      </c>
      <c r="V79" s="204" t="b">
        <f>IF(AND(J79,N79=FALSE,L79&lt;$L$6),TRUE,FALSE)</f>
        <v>0</v>
      </c>
      <c r="W79" s="204" t="b">
        <f>IF(AND(N79,L79&gt;$L$6-$S$6+1),TRUE,FALSE)</f>
        <v>0</v>
      </c>
      <c r="X79" s="204" t="b">
        <f>IF(OR(AND(J79=FALSE,N79=FALSE),AND(L79&lt;3,L79&gt;0)),FALSE,TRUE)</f>
        <v>0</v>
      </c>
      <c r="Y79" s="57"/>
      <c r="Z79" s="205" t="b">
        <f>AND(N79,X79=FALSE,L79&lt;$L$6,L79&lt;M79)</f>
        <v>0</v>
      </c>
      <c r="AA79" s="196">
        <f>IF(Z79,1,"")</f>
      </c>
      <c r="AB79" s="205"/>
      <c r="AC79" s="157"/>
      <c r="AD79" s="110">
        <f>IF(AND(N79,X79=FALSE,L79=$L$6,$S$6=1),K79,"")</f>
      </c>
    </row>
    <row r="80" spans="10:16" ht="12.75">
      <c r="J80" s="175"/>
      <c r="K80" s="110"/>
      <c r="L80" s="139"/>
      <c r="M80" s="46"/>
      <c r="N80" s="4"/>
      <c r="O80" s="21"/>
      <c r="P80" s="21"/>
    </row>
    <row r="81" spans="1:30" ht="15" customHeight="1">
      <c r="A81" s="138" t="s">
        <v>78</v>
      </c>
      <c r="H81" s="139"/>
      <c r="I81" s="251" t="s">
        <v>1</v>
      </c>
      <c r="J81" s="247"/>
      <c r="K81" s="248">
        <f>SUM(K75:K79)</f>
        <v>0</v>
      </c>
      <c r="L81" s="139"/>
      <c r="M81" s="258"/>
      <c r="N81" s="47"/>
      <c r="O81" s="16">
        <f>SUM(O75:O79)</f>
        <v>0</v>
      </c>
      <c r="P81" s="17">
        <f>SUM(P75:P79)</f>
        <v>0</v>
      </c>
      <c r="Q81" s="254">
        <f>IF(OR(T75:X79),"ANNI, SCEGLI o CFU ?","")</f>
      </c>
      <c r="R81" s="153"/>
      <c r="S81" s="150"/>
      <c r="T81" s="214"/>
      <c r="U81" s="214"/>
      <c r="V81" s="214"/>
      <c r="W81" s="214"/>
      <c r="X81" s="112"/>
      <c r="Y81" s="150"/>
      <c r="Z81" s="36"/>
      <c r="AA81" s="200"/>
      <c r="AB81" s="36"/>
      <c r="AC81" s="147"/>
      <c r="AD81" s="256">
        <f>SUM(AD75:AD80)</f>
        <v>0</v>
      </c>
    </row>
    <row r="82" spans="1:30" ht="15" customHeight="1" thickBot="1">
      <c r="A82" s="138"/>
      <c r="H82" s="139"/>
      <c r="I82" s="250"/>
      <c r="J82" s="249"/>
      <c r="K82" s="250"/>
      <c r="L82" s="139"/>
      <c r="M82" s="258"/>
      <c r="N82" s="47"/>
      <c r="O82" s="41"/>
      <c r="P82" s="41"/>
      <c r="Q82" s="254"/>
      <c r="R82" s="153"/>
      <c r="S82" s="150"/>
      <c r="T82" s="214"/>
      <c r="U82" s="214"/>
      <c r="V82" s="214"/>
      <c r="W82" s="214"/>
      <c r="X82" s="112"/>
      <c r="Y82" s="150"/>
      <c r="Z82" s="36"/>
      <c r="AA82" s="200"/>
      <c r="AB82" s="36"/>
      <c r="AC82" s="147"/>
      <c r="AD82" s="262"/>
    </row>
    <row r="83" spans="8:30" ht="18" customHeight="1" thickBot="1">
      <c r="H83" s="263" t="s">
        <v>38</v>
      </c>
      <c r="I83" s="264" t="s">
        <v>2</v>
      </c>
      <c r="J83" s="265"/>
      <c r="K83" s="58">
        <f>K81+K64</f>
        <v>108</v>
      </c>
      <c r="L83" s="139"/>
      <c r="M83" s="258"/>
      <c r="N83" s="4"/>
      <c r="O83" s="21"/>
      <c r="P83" s="21"/>
      <c r="Q83" s="192"/>
      <c r="R83" s="153"/>
      <c r="S83" s="150"/>
      <c r="T83" s="214"/>
      <c r="U83" s="214"/>
      <c r="V83" s="214"/>
      <c r="W83" s="214"/>
      <c r="X83" s="112"/>
      <c r="Y83" s="150"/>
      <c r="Z83" s="36"/>
      <c r="AA83" s="200"/>
      <c r="AB83" s="36"/>
      <c r="AC83" s="147"/>
      <c r="AD83" s="110"/>
    </row>
    <row r="84" spans="10:16" ht="6.75" customHeight="1">
      <c r="J84" s="175"/>
      <c r="K84" s="110"/>
      <c r="L84" s="139"/>
      <c r="M84" s="46"/>
      <c r="N84" s="47"/>
      <c r="O84" s="21"/>
      <c r="P84" s="21"/>
    </row>
    <row r="85" spans="2:16" ht="14.25" customHeight="1">
      <c r="B85" s="97" t="s">
        <v>4</v>
      </c>
      <c r="J85" s="172"/>
      <c r="M85" s="115"/>
      <c r="N85" s="3"/>
      <c r="O85" s="29"/>
      <c r="P85" s="29"/>
    </row>
    <row r="86" spans="10:16" ht="6" customHeight="1" thickBot="1">
      <c r="J86" s="172"/>
      <c r="M86" s="115"/>
      <c r="N86" s="3"/>
      <c r="O86" s="29"/>
      <c r="P86" s="29"/>
    </row>
    <row r="87" spans="1:23" ht="19.5" customHeight="1">
      <c r="A87" s="308" t="s">
        <v>36</v>
      </c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1"/>
      <c r="M87" s="115"/>
      <c r="N87" s="3"/>
      <c r="O87" s="33" t="s">
        <v>25</v>
      </c>
      <c r="P87" s="29"/>
      <c r="S87" s="161" t="str">
        <f>IF(AND(L5="",R6=TRUE,Q68="OK",O65="SI",P65="SI",K65="SI",L62="SI",H58="",Q31="",Q62="",Q81="",AC31="",AC62=""),"PDS OK","CI SONO ERRORI")</f>
        <v>CI SONO ERRORI</v>
      </c>
      <c r="T87" s="217"/>
      <c r="U87" s="217"/>
      <c r="V87" s="217"/>
      <c r="W87" s="217"/>
    </row>
    <row r="88" spans="1:16" ht="19.5" customHeight="1">
      <c r="A88" s="309"/>
      <c r="B88" s="302"/>
      <c r="C88" s="303"/>
      <c r="D88" s="303"/>
      <c r="E88" s="303"/>
      <c r="F88" s="303"/>
      <c r="G88" s="303"/>
      <c r="H88" s="303"/>
      <c r="I88" s="303"/>
      <c r="J88" s="303"/>
      <c r="K88" s="303"/>
      <c r="L88" s="304"/>
      <c r="M88" s="115"/>
      <c r="N88" s="3"/>
      <c r="O88" s="29"/>
      <c r="P88" s="29"/>
    </row>
    <row r="89" spans="1:16" ht="19.5" customHeight="1">
      <c r="A89" s="309"/>
      <c r="B89" s="302"/>
      <c r="C89" s="303"/>
      <c r="D89" s="303"/>
      <c r="E89" s="303"/>
      <c r="F89" s="303"/>
      <c r="G89" s="303"/>
      <c r="H89" s="303"/>
      <c r="I89" s="303"/>
      <c r="J89" s="303"/>
      <c r="K89" s="303"/>
      <c r="L89" s="304"/>
      <c r="M89" s="115"/>
      <c r="N89" s="3"/>
      <c r="O89" s="29"/>
      <c r="P89" s="29"/>
    </row>
    <row r="90" spans="1:16" ht="19.5" customHeight="1">
      <c r="A90" s="309"/>
      <c r="B90" s="302"/>
      <c r="C90" s="303"/>
      <c r="D90" s="303"/>
      <c r="E90" s="303"/>
      <c r="F90" s="303"/>
      <c r="G90" s="303"/>
      <c r="H90" s="303"/>
      <c r="I90" s="303"/>
      <c r="J90" s="303"/>
      <c r="K90" s="303"/>
      <c r="L90" s="304"/>
      <c r="M90" s="115"/>
      <c r="N90" s="3"/>
      <c r="O90" s="29"/>
      <c r="P90" s="29"/>
    </row>
    <row r="91" spans="1:16" ht="19.5" customHeight="1">
      <c r="A91" s="309"/>
      <c r="B91" s="302"/>
      <c r="C91" s="303"/>
      <c r="D91" s="303"/>
      <c r="E91" s="303"/>
      <c r="F91" s="303"/>
      <c r="G91" s="303"/>
      <c r="H91" s="303"/>
      <c r="I91" s="303"/>
      <c r="J91" s="303"/>
      <c r="K91" s="303"/>
      <c r="L91" s="304"/>
      <c r="M91" s="115"/>
      <c r="N91" s="3"/>
      <c r="O91" s="29"/>
      <c r="P91" s="29"/>
    </row>
    <row r="92" spans="1:16" ht="19.5" customHeight="1" thickBot="1">
      <c r="A92" s="310"/>
      <c r="B92" s="305"/>
      <c r="C92" s="306"/>
      <c r="D92" s="306"/>
      <c r="E92" s="306"/>
      <c r="F92" s="306"/>
      <c r="G92" s="306"/>
      <c r="H92" s="306"/>
      <c r="I92" s="306"/>
      <c r="J92" s="306"/>
      <c r="K92" s="306"/>
      <c r="L92" s="307"/>
      <c r="M92" s="115"/>
      <c r="N92" s="3"/>
      <c r="O92" s="29"/>
      <c r="P92" s="29"/>
    </row>
    <row r="93" spans="2:16" ht="12.75">
      <c r="B93" s="63"/>
      <c r="C93" s="63"/>
      <c r="D93" s="63"/>
      <c r="E93" s="63"/>
      <c r="F93" s="63"/>
      <c r="G93" s="63"/>
      <c r="H93" s="63"/>
      <c r="I93" s="63"/>
      <c r="J93" s="176"/>
      <c r="K93" s="83"/>
      <c r="L93" s="63"/>
      <c r="M93" s="115"/>
      <c r="N93" s="3"/>
      <c r="O93" s="29"/>
      <c r="P93" s="29"/>
    </row>
    <row r="94" spans="2:16" ht="15.75" customHeight="1">
      <c r="B94" s="162" t="s">
        <v>39</v>
      </c>
      <c r="C94" s="63"/>
      <c r="D94" s="63"/>
      <c r="E94" s="63"/>
      <c r="F94" s="63"/>
      <c r="G94" s="63"/>
      <c r="H94" s="63"/>
      <c r="I94" s="63"/>
      <c r="J94" s="176"/>
      <c r="K94" s="83"/>
      <c r="L94" s="63"/>
      <c r="M94" s="115"/>
      <c r="N94" s="3"/>
      <c r="O94" s="29"/>
      <c r="P94" s="30" t="s">
        <v>13</v>
      </c>
    </row>
    <row r="95" spans="2:14" ht="12.75">
      <c r="B95" s="63"/>
      <c r="C95" s="63"/>
      <c r="D95" s="63"/>
      <c r="E95" s="63"/>
      <c r="F95" s="63"/>
      <c r="G95" s="63"/>
      <c r="H95" s="63"/>
      <c r="I95" s="63"/>
      <c r="J95" s="176"/>
      <c r="K95" s="83"/>
      <c r="L95" s="63"/>
      <c r="M95" s="115"/>
      <c r="N95" s="3"/>
    </row>
    <row r="96" spans="10:16" ht="19.5" customHeight="1">
      <c r="J96" s="172"/>
      <c r="M96" s="115"/>
      <c r="N96" s="3"/>
      <c r="O96" s="29"/>
      <c r="P96" s="29"/>
    </row>
    <row r="97" spans="2:14" ht="17.25">
      <c r="B97" s="163" t="s">
        <v>40</v>
      </c>
      <c r="H97" s="163" t="s">
        <v>41</v>
      </c>
      <c r="J97" s="172"/>
      <c r="M97" s="115"/>
      <c r="N97" s="3"/>
    </row>
    <row r="98" spans="10:14" ht="12.75">
      <c r="J98" s="172"/>
      <c r="M98" s="115"/>
      <c r="N98" s="3"/>
    </row>
    <row r="99" spans="10:14" ht="12.75">
      <c r="J99" s="172"/>
      <c r="M99" s="115"/>
      <c r="N99" s="3"/>
    </row>
    <row r="100" spans="10:14" ht="12.75">
      <c r="J100" s="172"/>
      <c r="M100" s="115"/>
      <c r="N100" s="3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</sheetData>
  <sheetProtection password="C7C7" sheet="1" objects="1" scenarios="1"/>
  <mergeCells count="27">
    <mergeCell ref="B87:L92"/>
    <mergeCell ref="B59:E59"/>
    <mergeCell ref="A87:A92"/>
    <mergeCell ref="A2:A7"/>
    <mergeCell ref="A14:A29"/>
    <mergeCell ref="A37:A60"/>
    <mergeCell ref="A75:A79"/>
    <mergeCell ref="C2:E2"/>
    <mergeCell ref="B60:E60"/>
    <mergeCell ref="C3:E3"/>
    <mergeCell ref="B79:E79"/>
    <mergeCell ref="N7:O7"/>
    <mergeCell ref="I2:M2"/>
    <mergeCell ref="I3:K3"/>
    <mergeCell ref="E6:F6"/>
    <mergeCell ref="C7:H7"/>
    <mergeCell ref="L9:N9"/>
    <mergeCell ref="B75:E75"/>
    <mergeCell ref="B76:E76"/>
    <mergeCell ref="B77:E77"/>
    <mergeCell ref="B78:E78"/>
    <mergeCell ref="R69:Z69"/>
    <mergeCell ref="G2:H2"/>
    <mergeCell ref="X6:AC6"/>
    <mergeCell ref="AC63:AC64"/>
    <mergeCell ref="Q8:X8"/>
    <mergeCell ref="Q64:AA65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2" max="26" man="1"/>
    <brk id="70" max="26" man="1"/>
  </rowBreaks>
  <ignoredErrors>
    <ignoredError sqref="P7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2014-12-14T18:33:59Z</cp:lastPrinted>
  <dcterms:created xsi:type="dcterms:W3CDTF">2007-02-08T10:44:31Z</dcterms:created>
  <dcterms:modified xsi:type="dcterms:W3CDTF">2022-12-21T11:49:35Z</dcterms:modified>
  <cp:category/>
  <cp:version/>
  <cp:contentType/>
  <cp:contentStatus/>
</cp:coreProperties>
</file>