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Sistemi di Produzione" sheetId="1" r:id="rId1"/>
  </sheets>
  <definedNames>
    <definedName name="_xlfn.SINGLE" hidden="1">#NAME?</definedName>
    <definedName name="_xlnm.Print_Area" localSheetId="0">'Sistemi di Produzione'!$A$1:$AD$107</definedName>
  </definedNames>
  <calcPr fullCalcOnLoad="1"/>
</workbook>
</file>

<file path=xl/sharedStrings.xml><?xml version="1.0" encoding="utf-8"?>
<sst xmlns="http://schemas.openxmlformats.org/spreadsheetml/2006/main" count="123" uniqueCount="99">
  <si>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</si>
  <si>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</si>
  <si>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</si>
  <si>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</si>
  <si>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</si>
  <si>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</si>
  <si>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</si>
  <si>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</si>
  <si>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</si>
  <si>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</si>
  <si>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</si>
  <si>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</si>
  <si>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</si>
  <si>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</si>
  <si>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</si>
  <si>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</si>
  <si>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</si>
  <si>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</si>
  <si>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</si>
  <si>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</si>
  <si>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</si>
  <si>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</si>
  <si>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</si>
  <si>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</si>
  <si>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</si>
  <si>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</si>
  <si>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</si>
  <si>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</si>
  <si>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</si>
  <si>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</si>
  <si>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</si>
  <si>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</si>
  <si>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</si>
  <si>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</si>
  <si>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</si>
  <si>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</si>
  <si>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</si>
  <si>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</si>
  <si>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</si>
  <si>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</si>
  <si>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</si>
  <si>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</si>
  <si>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</si>
  <si>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</si>
  <si>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</si>
  <si>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</si>
  <si>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</si>
  <si>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</si>
  <si>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</si>
  <si>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Metodi Matematici per l'Ingegneria</t>
  </si>
  <si>
    <t>Gestione dell'Innovazione e dei Progetti</t>
  </si>
  <si>
    <t>Ottimizzazione nei Sistemi di Controllo 1</t>
  </si>
  <si>
    <t>Modelli per la Gestione di Sistemi Complessi</t>
  </si>
  <si>
    <t>Progettazione e Simulazione dei Sistemi di Produzione e di Servizio</t>
  </si>
  <si>
    <t>Tecnologie dei Sistemi Industriali</t>
  </si>
  <si>
    <t>Tecnologia dei Beni Strumentali</t>
  </si>
  <si>
    <t>Direzione d'Impresa</t>
  </si>
  <si>
    <t>Operations Management 1 + 2</t>
  </si>
  <si>
    <t>Robotica Industriale</t>
  </si>
  <si>
    <t>Centrali Termoelettriche</t>
  </si>
  <si>
    <t>Gestione dei Consumi Energetici</t>
  </si>
  <si>
    <t>Production Management</t>
  </si>
  <si>
    <t>CFU acquisiti nell'anno</t>
  </si>
  <si>
    <t>Ottimizzazione Non Lineare</t>
  </si>
  <si>
    <t>A scelta (12 crediti - valgono un esame)</t>
  </si>
  <si>
    <t>Calcolo Automatico dei Sistemi Meccanici</t>
  </si>
  <si>
    <t>Interazioni tra le Macchine e l’Ambiente</t>
  </si>
  <si>
    <t>Tecnica delle Costruzioni Meccaniche</t>
  </si>
  <si>
    <t xml:space="preserve">     Compilare solo</t>
  </si>
  <si>
    <t xml:space="preserve">     le parti in verde</t>
  </si>
  <si>
    <t>&lt;aaaa/aaaa&gt;</t>
  </si>
  <si>
    <t xml:space="preserve">     ANNO DI ISCRIZIONE</t>
  </si>
  <si>
    <t>ANNO ACCADEMICO corrente</t>
  </si>
  <si>
    <t xml:space="preserve">  ANNO IMMATRICOLAZIONE</t>
  </si>
  <si>
    <t xml:space="preserve">  * Verbalizzato in un a.a. precedente a quello corrente</t>
  </si>
  <si>
    <t>Da sostenere</t>
  </si>
  <si>
    <t>Insegnamenti caratterizzanti di altri indirizzi:</t>
  </si>
  <si>
    <t>Materiali per la Produzione Industriale</t>
  </si>
  <si>
    <t>Prototipazione Virtuale</t>
  </si>
  <si>
    <t>Simulazione dei Sistemi Meccanici</t>
  </si>
  <si>
    <t>Corrosione e Protezione dei Materiali Metallici</t>
  </si>
  <si>
    <t>Affidabilità e Sicurezza delle Macchine</t>
  </si>
  <si>
    <t>Costruzione di Macchine</t>
  </si>
  <si>
    <t>Gasdinamica dei Processi Industriali</t>
  </si>
  <si>
    <t xml:space="preserve">  In Corso</t>
  </si>
  <si>
    <t>Fuori Corso</t>
  </si>
  <si>
    <t>Analisi dei Sistemi Finanziari 1 + 2</t>
  </si>
  <si>
    <t>Sistemi Integrati di Produzione</t>
  </si>
  <si>
    <t>Tecnologie di Produzione per l'Industria 4.0</t>
  </si>
  <si>
    <t>Costruzioni dei Veicoli Terrestri</t>
  </si>
  <si>
    <t>Control of Electrical Machines</t>
  </si>
  <si>
    <t>INDIRIZZO: Sistemi di Produzione A.A.2019/2020</t>
  </si>
  <si>
    <t>Processi e Sistemi di Lavorazione**</t>
  </si>
  <si>
    <t>Tecnologie di Produzione per l'Industria 4.0***</t>
  </si>
  <si>
    <t xml:space="preserve">  *** Solo se si proviene dall'indirizzo "Ing. Produzione" alla triennale</t>
  </si>
  <si>
    <r>
      <t xml:space="preserve">  ** Solo se </t>
    </r>
    <r>
      <rPr>
        <u val="single"/>
        <sz val="11"/>
        <rFont val="Arial"/>
        <family val="2"/>
      </rPr>
      <t>non</t>
    </r>
    <r>
      <rPr>
        <sz val="11"/>
        <rFont val="Arial"/>
        <family val="2"/>
      </rPr>
      <t xml:space="preserve"> si proviene dall'indirizzo "Ing. Produzione" alla triennale</t>
    </r>
  </si>
  <si>
    <t>Geotermia e Confinamento della CO2</t>
  </si>
  <si>
    <t>Life Cycle Assessment del Fotovoltaico</t>
  </si>
  <si>
    <t>Sustainability Management and Innovation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</si>
</sst>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0" borderId="2" applyNumberFormat="0" applyFill="0" applyAlignment="0" applyProtection="0"/>
    <xf numFmtId="0" fontId="50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32" borderId="11" xfId="0" applyFont="1" applyFill="1" applyBorder="1" applyAlignment="1">
      <alignment horizontal="left"/>
    </xf>
    <xf numFmtId="0" fontId="15" fillId="32" borderId="35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4" fillId="4" borderId="39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0" fillId="0" borderId="25" xfId="0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9" xfId="0" applyFill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26" fillId="0" borderId="40" xfId="0" applyFont="1" applyBorder="1" applyAlignment="1" applyProtection="1">
      <alignment vertical="center"/>
      <protection hidden="1"/>
    </xf>
    <xf numFmtId="0" fontId="26" fillId="0" borderId="12" xfId="0" applyFont="1" applyBorder="1" applyAlignment="1" applyProtection="1">
      <alignment vertical="center"/>
      <protection hidden="1"/>
    </xf>
    <xf numFmtId="0" fontId="26" fillId="0" borderId="41" xfId="0" applyFont="1" applyBorder="1" applyAlignment="1" applyProtection="1">
      <alignment vertical="center"/>
      <protection hidden="1"/>
    </xf>
    <xf numFmtId="0" fontId="10" fillId="4" borderId="15" xfId="0" applyFont="1" applyFill="1" applyBorder="1" applyAlignment="1" applyProtection="1">
      <alignment vertical="center"/>
      <protection hidden="1" locked="0"/>
    </xf>
    <xf numFmtId="0" fontId="4" fillId="0" borderId="25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42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0" fillId="0" borderId="22" xfId="0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9" fillId="4" borderId="43" xfId="0" applyFont="1" applyFill="1" applyBorder="1" applyAlignment="1" applyProtection="1">
      <alignment/>
      <protection locked="0"/>
    </xf>
    <xf numFmtId="0" fontId="0" fillId="4" borderId="44" xfId="0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  <xf numFmtId="0" fontId="14" fillId="33" borderId="46" xfId="0" applyFont="1" applyFill="1" applyBorder="1" applyAlignment="1" applyProtection="1">
      <alignment vertical="center" textRotation="90"/>
      <protection/>
    </xf>
    <xf numFmtId="0" fontId="0" fillId="33" borderId="47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18" fillId="4" borderId="21" xfId="0" applyFont="1" applyFill="1" applyBorder="1" applyAlignment="1" applyProtection="1">
      <alignment vertical="center"/>
      <protection locked="0"/>
    </xf>
    <xf numFmtId="0" fontId="0" fillId="4" borderId="25" xfId="0" applyFill="1" applyBorder="1" applyAlignment="1">
      <alignment/>
    </xf>
    <xf numFmtId="0" fontId="0" fillId="4" borderId="16" xfId="0" applyFill="1" applyBorder="1" applyAlignment="1">
      <alignment/>
    </xf>
    <xf numFmtId="0" fontId="18" fillId="4" borderId="40" xfId="0" applyFont="1" applyFill="1" applyBorder="1" applyAlignment="1" applyProtection="1">
      <alignment vertical="top" wrapText="1"/>
      <protection locked="0"/>
    </xf>
    <xf numFmtId="0" fontId="18" fillId="4" borderId="22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1" xfId="0" applyFont="1" applyFill="1" applyBorder="1" applyAlignment="1">
      <alignment vertical="top" wrapText="1"/>
    </xf>
    <xf numFmtId="0" fontId="18" fillId="4" borderId="23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14" fillId="3" borderId="46" xfId="0" applyFont="1" applyFill="1" applyBorder="1" applyAlignment="1" applyProtection="1">
      <alignment vertical="center" textRotation="90"/>
      <protection/>
    </xf>
    <xf numFmtId="0" fontId="14" fillId="3" borderId="47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9" fillId="4" borderId="15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horizontal="left"/>
      <protection locked="0"/>
    </xf>
    <xf numFmtId="49" fontId="9" fillId="4" borderId="23" xfId="0" applyNumberFormat="1" applyFont="1" applyFill="1" applyBorder="1" applyAlignment="1" applyProtection="1">
      <alignment horizontal="left"/>
      <protection locked="0"/>
    </xf>
    <xf numFmtId="49" fontId="9" fillId="4" borderId="33" xfId="0" applyNumberFormat="1" applyFont="1" applyFill="1" applyBorder="1" applyAlignment="1" applyProtection="1">
      <alignment horizontal="left"/>
      <protection locked="0"/>
    </xf>
    <xf numFmtId="0" fontId="2" fillId="34" borderId="46" xfId="0" applyFont="1" applyFill="1" applyBorder="1" applyAlignment="1" applyProtection="1">
      <alignment vertical="center" textRotation="90"/>
      <protection/>
    </xf>
    <xf numFmtId="0" fontId="2" fillId="0" borderId="47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6" xfId="0" applyFont="1" applyFill="1" applyBorder="1" applyAlignment="1" applyProtection="1">
      <alignment vertical="center" textRotation="90"/>
      <protection/>
    </xf>
    <xf numFmtId="0" fontId="14" fillId="4" borderId="47" xfId="0" applyFont="1" applyFill="1" applyBorder="1" applyAlignment="1" applyProtection="1">
      <alignment vertical="center" textRotation="90"/>
      <protection/>
    </xf>
    <xf numFmtId="0" fontId="0" fillId="0" borderId="47" xfId="0" applyBorder="1" applyAlignment="1" applyProtection="1">
      <alignment vertical="center" textRotation="90"/>
      <protection/>
    </xf>
    <xf numFmtId="0" fontId="0" fillId="0" borderId="47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5" borderId="46" xfId="0" applyFont="1" applyFill="1" applyBorder="1" applyAlignment="1" applyProtection="1">
      <alignment vertical="center" textRotation="90"/>
      <protection/>
    </xf>
    <xf numFmtId="0" fontId="14" fillId="35" borderId="47" xfId="0" applyFont="1" applyFill="1" applyBorder="1" applyAlignment="1" applyProtection="1">
      <alignment vertical="center" textRotation="90"/>
      <protection/>
    </xf>
    <xf numFmtId="0" fontId="0" fillId="35" borderId="47" xfId="0" applyFill="1" applyBorder="1" applyAlignment="1" applyProtection="1">
      <alignment textRotation="90"/>
      <protection/>
    </xf>
    <xf numFmtId="0" fontId="0" fillId="35" borderId="47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4" borderId="48" xfId="0" applyFont="1" applyFill="1" applyBorder="1" applyAlignment="1" applyProtection="1">
      <alignment/>
      <protection locked="0"/>
    </xf>
    <xf numFmtId="0" fontId="0" fillId="4" borderId="42" xfId="0" applyFill="1" applyBorder="1" applyAlignment="1" applyProtection="1">
      <alignment/>
      <protection locked="0"/>
    </xf>
    <xf numFmtId="0" fontId="0" fillId="4" borderId="49" xfId="0" applyFill="1" applyBorder="1" applyAlignment="1" applyProtection="1">
      <alignment/>
      <protection locked="0"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wrapText="1"/>
      <protection/>
    </xf>
    <xf numFmtId="0" fontId="0" fillId="0" borderId="47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0" fillId="4" borderId="16" xfId="0" applyFill="1" applyBorder="1" applyAlignment="1" applyProtection="1">
      <alignment/>
      <protection locked="0"/>
    </xf>
    <xf numFmtId="0" fontId="9" fillId="4" borderId="44" xfId="0" applyFont="1" applyFill="1" applyBorder="1" applyAlignment="1" applyProtection="1">
      <alignment/>
      <protection locked="0"/>
    </xf>
    <xf numFmtId="0" fontId="0" fillId="4" borderId="45" xfId="0" applyFill="1" applyBorder="1" applyAlignment="1">
      <alignment/>
    </xf>
    <xf numFmtId="0" fontId="63" fillId="0" borderId="0" xfId="0" applyFont="1" applyAlignment="1" applyProtection="1">
      <alignment wrapText="1"/>
      <protection/>
    </xf>
    <xf numFmtId="0" fontId="63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37</xdr:row>
      <xdr:rowOff>0</xdr:rowOff>
    </xdr:from>
    <xdr:to>
      <xdr:col>1</xdr:col>
      <xdr:colOff>381000</xdr:colOff>
      <xdr:row>38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5153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381000</xdr:colOff>
      <xdr:row>38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5153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381000</xdr:colOff>
      <xdr:row>38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5153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13</xdr:row>
      <xdr:rowOff>9525</xdr:rowOff>
    </xdr:from>
    <xdr:to>
      <xdr:col>3</xdr:col>
      <xdr:colOff>9525</xdr:colOff>
      <xdr:row>17</xdr:row>
      <xdr:rowOff>0</xdr:rowOff>
    </xdr:to>
    <xdr:sp>
      <xdr:nvSpPr>
        <xdr:cNvPr id="4" name="Rectangle 366"/>
        <xdr:cNvSpPr>
          <a:spLocks/>
        </xdr:cNvSpPr>
      </xdr:nvSpPr>
      <xdr:spPr>
        <a:xfrm>
          <a:off x="1152525" y="3124200"/>
          <a:ext cx="447675" cy="904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17</xdr:row>
      <xdr:rowOff>9525</xdr:rowOff>
    </xdr:from>
    <xdr:to>
      <xdr:col>3</xdr:col>
      <xdr:colOff>9525</xdr:colOff>
      <xdr:row>20</xdr:row>
      <xdr:rowOff>0</xdr:rowOff>
    </xdr:to>
    <xdr:sp>
      <xdr:nvSpPr>
        <xdr:cNvPr id="5" name="Rectangle 366"/>
        <xdr:cNvSpPr>
          <a:spLocks/>
        </xdr:cNvSpPr>
      </xdr:nvSpPr>
      <xdr:spPr>
        <a:xfrm>
          <a:off x="1152525" y="4038600"/>
          <a:ext cx="447675" cy="619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50"/>
  <sheetViews>
    <sheetView tabSelected="1" view="pageBreakPreview" zoomScaleSheetLayoutView="100" zoomScalePageLayoutView="0" workbookViewId="0" topLeftCell="A1">
      <selection activeCell="Y75" sqref="Y75"/>
    </sheetView>
  </sheetViews>
  <sheetFormatPr defaultColWidth="9.140625" defaultRowHeight="12.75"/>
  <cols>
    <col min="1" max="1" width="5.57421875" style="60" customWidth="1"/>
    <col min="2" max="3" width="9.140625" style="60" customWidth="1"/>
    <col min="4" max="4" width="16.28125" style="60" customWidth="1"/>
    <col min="5" max="5" width="40.7109375" style="60" customWidth="1"/>
    <col min="6" max="6" width="8.140625" style="60" hidden="1" customWidth="1"/>
    <col min="7" max="7" width="3.00390625" style="60" customWidth="1"/>
    <col min="8" max="8" width="11.57421875" style="60" customWidth="1"/>
    <col min="9" max="9" width="12.57421875" style="60" customWidth="1"/>
    <col min="10" max="10" width="3.00390625" style="60" customWidth="1"/>
    <col min="11" max="11" width="5.57421875" style="61" customWidth="1"/>
    <col min="12" max="12" width="7.8515625" style="60" customWidth="1"/>
    <col min="13" max="13" width="8.00390625" style="60" customWidth="1"/>
    <col min="14" max="14" width="3.00390625" style="83" customWidth="1"/>
    <col min="15" max="16" width="11.28125" style="65" customWidth="1"/>
    <col min="17" max="17" width="11.7109375" style="66" customWidth="1"/>
    <col min="18" max="18" width="5.7109375" style="67" customWidth="1"/>
    <col min="19" max="19" width="4.7109375" style="68" customWidth="1"/>
    <col min="20" max="23" width="0.85546875" style="206" customWidth="1"/>
    <col min="24" max="24" width="0.85546875" style="69" customWidth="1"/>
    <col min="25" max="25" width="4.7109375" style="68" customWidth="1"/>
    <col min="26" max="26" width="0.85546875" style="35" customWidth="1"/>
    <col min="27" max="27" width="8.28125" style="192" customWidth="1"/>
    <col min="28" max="28" width="0.85546875" style="35" customWidth="1"/>
    <col min="29" max="29" width="12.7109375" style="71" customWidth="1"/>
    <col min="30" max="30" width="8.7109375" style="61" customWidth="1"/>
    <col min="31" max="16384" width="9.140625" style="60" customWidth="1"/>
  </cols>
  <sheetData>
    <row r="1" spans="13:16" ht="7.5" customHeight="1" thickBot="1">
      <c r="M1" s="62"/>
      <c r="N1" s="63"/>
      <c r="O1" s="64"/>
      <c r="P1" s="64"/>
    </row>
    <row r="2" spans="1:29" ht="18.75" customHeight="1" thickBot="1">
      <c r="A2" s="318" t="s">
        <v>16</v>
      </c>
      <c r="B2" s="1" t="s">
        <v>5</v>
      </c>
      <c r="C2" s="291" t="s">
        <v>25</v>
      </c>
      <c r="D2" s="292"/>
      <c r="E2" s="293"/>
      <c r="F2" s="2"/>
      <c r="G2" s="347" t="s">
        <v>6</v>
      </c>
      <c r="H2" s="347"/>
      <c r="I2" s="291" t="s">
        <v>26</v>
      </c>
      <c r="J2" s="351"/>
      <c r="K2" s="351"/>
      <c r="L2" s="351"/>
      <c r="M2" s="352"/>
      <c r="N2" s="72"/>
      <c r="O2" s="222" t="s">
        <v>68</v>
      </c>
      <c r="P2" s="223"/>
      <c r="R2" s="73"/>
      <c r="S2" s="74" t="s">
        <v>42</v>
      </c>
      <c r="T2" s="207"/>
      <c r="U2" s="207"/>
      <c r="V2" s="207"/>
      <c r="W2" s="207"/>
      <c r="X2" s="75"/>
      <c r="Y2" s="76"/>
      <c r="Z2" s="77"/>
      <c r="AA2" s="193"/>
      <c r="AB2" s="78"/>
      <c r="AC2" s="79"/>
    </row>
    <row r="3" spans="1:18" ht="21" customHeight="1">
      <c r="A3" s="319"/>
      <c r="B3" s="6" t="s">
        <v>9</v>
      </c>
      <c r="C3" s="312" t="s">
        <v>27</v>
      </c>
      <c r="D3" s="298"/>
      <c r="E3" s="299"/>
      <c r="F3" s="7"/>
      <c r="G3" s="7" t="s">
        <v>7</v>
      </c>
      <c r="H3" s="7"/>
      <c r="I3" s="315" t="s">
        <v>29</v>
      </c>
      <c r="J3" s="316"/>
      <c r="K3" s="317"/>
      <c r="M3" s="8"/>
      <c r="O3" s="224" t="s">
        <v>69</v>
      </c>
      <c r="P3" s="225"/>
      <c r="Q3" s="85"/>
      <c r="R3" s="86"/>
    </row>
    <row r="4" spans="1:18" ht="21" customHeight="1">
      <c r="A4" s="319"/>
      <c r="B4" s="6" t="s">
        <v>31</v>
      </c>
      <c r="C4" s="80"/>
      <c r="D4" s="312" t="s">
        <v>28</v>
      </c>
      <c r="E4" s="299"/>
      <c r="F4" s="7"/>
      <c r="G4" s="8"/>
      <c r="H4" s="87"/>
      <c r="I4" s="87"/>
      <c r="J4" s="82"/>
      <c r="K4" s="64"/>
      <c r="L4" s="9"/>
      <c r="M4" s="8"/>
      <c r="N4" s="88"/>
      <c r="O4" s="64"/>
      <c r="P4" s="217"/>
      <c r="Q4" s="85"/>
      <c r="R4" s="86"/>
    </row>
    <row r="5" spans="1:18" ht="21" customHeight="1">
      <c r="A5" s="319"/>
      <c r="B5" s="7" t="s">
        <v>34</v>
      </c>
      <c r="C5" s="80"/>
      <c r="D5" s="80"/>
      <c r="E5" s="81"/>
      <c r="F5" s="7"/>
      <c r="G5" s="8"/>
      <c r="H5" s="88"/>
      <c r="I5" s="64"/>
      <c r="J5" s="82"/>
      <c r="K5" s="89">
        <v>1</v>
      </c>
      <c r="L5" s="85">
        <f>IF(AND(L6&gt;0,L6&lt;3),"","NON VALIDO")</f>
      </c>
      <c r="M5" s="8"/>
      <c r="N5" s="284" t="s">
        <v>84</v>
      </c>
      <c r="P5" s="285" t="s">
        <v>85</v>
      </c>
      <c r="Q5" s="85"/>
      <c r="R5" s="86"/>
    </row>
    <row r="6" spans="1:29" ht="23.25" customHeight="1">
      <c r="A6" s="319"/>
      <c r="B6" s="6" t="s">
        <v>72</v>
      </c>
      <c r="C6" s="62"/>
      <c r="D6" s="62"/>
      <c r="E6" s="312" t="s">
        <v>70</v>
      </c>
      <c r="F6" s="350"/>
      <c r="G6" s="242"/>
      <c r="H6" s="34" t="s">
        <v>71</v>
      </c>
      <c r="I6" s="62"/>
      <c r="J6" s="90"/>
      <c r="K6" s="91"/>
      <c r="L6" s="226">
        <v>1</v>
      </c>
      <c r="M6" s="8"/>
      <c r="N6" s="227"/>
      <c r="O6" s="228"/>
      <c r="P6" s="229"/>
      <c r="Q6" s="92">
        <f>L6</f>
        <v>1</v>
      </c>
      <c r="R6" s="286" t="b">
        <f>IF(S6=2,TRUE,IF(Q6&lt;2,FALSE,TRUE))</f>
        <v>1</v>
      </c>
      <c r="S6" s="181">
        <v>2</v>
      </c>
      <c r="T6" s="181"/>
      <c r="U6" s="181"/>
      <c r="V6" s="181"/>
      <c r="W6" s="181"/>
      <c r="X6" s="348" t="str">
        <f>IF(S6=2,"IN CORSO",IF(Q6&lt;2,"ERRORE FUORI CORSO","FUORI CORSO"))</f>
        <v>IN CORSO</v>
      </c>
      <c r="Y6" s="349"/>
      <c r="Z6" s="349"/>
      <c r="AA6" s="349"/>
      <c r="AB6" s="349"/>
      <c r="AC6" s="349"/>
    </row>
    <row r="7" spans="1:26" ht="8.25" customHeight="1" thickBot="1">
      <c r="A7" s="320"/>
      <c r="B7" s="10"/>
      <c r="C7" s="331"/>
      <c r="D7" s="332"/>
      <c r="E7" s="332"/>
      <c r="F7" s="332"/>
      <c r="G7" s="332"/>
      <c r="H7" s="333"/>
      <c r="I7" s="62"/>
      <c r="J7" s="62"/>
      <c r="K7" s="82"/>
      <c r="L7" s="221"/>
      <c r="M7" s="62"/>
      <c r="N7" s="334"/>
      <c r="O7" s="334"/>
      <c r="P7" s="84"/>
      <c r="Y7" s="67"/>
      <c r="Z7" s="94"/>
    </row>
    <row r="8" spans="8:26" ht="12.75">
      <c r="H8" s="230"/>
      <c r="I8" s="62"/>
      <c r="J8" s="62"/>
      <c r="K8" s="82"/>
      <c r="L8" s="62"/>
      <c r="M8" s="62"/>
      <c r="N8" s="63"/>
      <c r="O8" s="64"/>
      <c r="P8" s="84"/>
      <c r="Q8" s="342" t="s">
        <v>20</v>
      </c>
      <c r="R8" s="343"/>
      <c r="S8" s="343"/>
      <c r="T8" s="343"/>
      <c r="U8" s="343"/>
      <c r="V8" s="343"/>
      <c r="W8" s="343"/>
      <c r="X8" s="343"/>
      <c r="Y8" s="92">
        <f>IF(S6=1,18,18)</f>
        <v>18</v>
      </c>
      <c r="Z8" s="67"/>
    </row>
    <row r="9" spans="2:18" ht="25.5" customHeight="1" thickBot="1">
      <c r="B9" s="163" t="s">
        <v>45</v>
      </c>
      <c r="C9" s="95"/>
      <c r="D9" s="95"/>
      <c r="E9" s="95"/>
      <c r="H9" s="244" t="s">
        <v>73</v>
      </c>
      <c r="I9" s="11"/>
      <c r="J9" s="11"/>
      <c r="K9" s="13"/>
      <c r="L9" s="335" t="s">
        <v>70</v>
      </c>
      <c r="M9" s="336"/>
      <c r="N9" s="337"/>
      <c r="O9" s="243"/>
      <c r="P9" s="231"/>
      <c r="R9" s="94"/>
    </row>
    <row r="10" ht="25.5" customHeight="1" thickBot="1">
      <c r="B10" s="189" t="s">
        <v>91</v>
      </c>
    </row>
    <row r="11" spans="2:16" ht="15.75" customHeight="1" thickBot="1">
      <c r="B11" s="96" t="s">
        <v>23</v>
      </c>
      <c r="C11" s="96"/>
      <c r="O11" s="218" t="s">
        <v>12</v>
      </c>
      <c r="P11" s="219"/>
    </row>
    <row r="12" spans="1:30" s="99" customFormat="1" ht="31.5" customHeight="1">
      <c r="A12" s="97"/>
      <c r="B12" s="97"/>
      <c r="C12" s="97"/>
      <c r="D12" s="97"/>
      <c r="E12" s="97"/>
      <c r="F12" s="97"/>
      <c r="G12" s="97"/>
      <c r="H12" s="98" t="s">
        <v>41</v>
      </c>
      <c r="I12" s="98" t="s">
        <v>75</v>
      </c>
      <c r="K12" s="98" t="s">
        <v>1</v>
      </c>
      <c r="L12" s="100" t="s">
        <v>8</v>
      </c>
      <c r="M12" s="100" t="s">
        <v>22</v>
      </c>
      <c r="N12" s="101"/>
      <c r="O12" s="38" t="s">
        <v>10</v>
      </c>
      <c r="P12" s="39" t="s">
        <v>11</v>
      </c>
      <c r="Q12" s="66"/>
      <c r="R12" s="67"/>
      <c r="S12" s="37" t="s">
        <v>14</v>
      </c>
      <c r="T12" s="208"/>
      <c r="U12" s="208"/>
      <c r="V12" s="208"/>
      <c r="W12" s="208"/>
      <c r="X12" s="69"/>
      <c r="Y12" s="102" t="s">
        <v>15</v>
      </c>
      <c r="Z12" s="94"/>
      <c r="AA12" s="103" t="s">
        <v>30</v>
      </c>
      <c r="AB12" s="93"/>
      <c r="AC12" s="104" t="s">
        <v>32</v>
      </c>
      <c r="AD12" s="105" t="s">
        <v>18</v>
      </c>
    </row>
    <row r="13" spans="9:23" ht="13.5" thickBot="1">
      <c r="I13" s="62"/>
      <c r="J13" s="62"/>
      <c r="L13" s="65"/>
      <c r="O13" s="18"/>
      <c r="P13" s="19"/>
      <c r="S13" s="92"/>
      <c r="T13" s="209"/>
      <c r="U13" s="209"/>
      <c r="V13" s="209"/>
      <c r="W13" s="209"/>
    </row>
    <row r="14" spans="1:30" ht="24" customHeight="1">
      <c r="A14" s="321"/>
      <c r="B14" s="258" t="s">
        <v>80</v>
      </c>
      <c r="C14" s="112"/>
      <c r="D14" s="116"/>
      <c r="E14" s="256"/>
      <c r="F14" s="257"/>
      <c r="G14" s="249"/>
      <c r="H14" s="249"/>
      <c r="I14" s="249"/>
      <c r="J14" s="246"/>
      <c r="K14" s="41"/>
      <c r="L14" s="254"/>
      <c r="M14" s="58"/>
      <c r="N14" s="47"/>
      <c r="O14" s="20"/>
      <c r="P14" s="22"/>
      <c r="Q14" s="190"/>
      <c r="R14" s="155"/>
      <c r="S14" s="56"/>
      <c r="T14" s="202"/>
      <c r="U14" s="202"/>
      <c r="V14" s="202"/>
      <c r="W14" s="202"/>
      <c r="X14" s="202"/>
      <c r="Y14" s="56"/>
      <c r="Z14" s="203"/>
      <c r="AA14" s="194"/>
      <c r="AB14" s="203"/>
      <c r="AC14" s="156"/>
      <c r="AD14" s="109"/>
    </row>
    <row r="15" spans="1:30" ht="24" customHeight="1">
      <c r="A15" s="322"/>
      <c r="B15" s="259" t="s">
        <v>77</v>
      </c>
      <c r="C15" s="115"/>
      <c r="D15" s="338" t="str">
        <f ca="1">INDIRECT("B"&amp;13+$G$15)</f>
        <v>Corrosione e Protezione dei Materiali Metallici</v>
      </c>
      <c r="E15" s="339"/>
      <c r="F15" s="107"/>
      <c r="G15" s="261">
        <v>1</v>
      </c>
      <c r="H15" s="233"/>
      <c r="I15" s="234"/>
      <c r="J15" s="4">
        <v>2</v>
      </c>
      <c r="K15" s="40">
        <v>6</v>
      </c>
      <c r="L15" s="235"/>
      <c r="M15" s="56">
        <v>1</v>
      </c>
      <c r="N15" s="47"/>
      <c r="O15" s="20">
        <f>IF(L15=1,K15,0)</f>
        <v>0</v>
      </c>
      <c r="P15" s="22">
        <f>IF(L15=2,K15,0)</f>
        <v>0</v>
      </c>
      <c r="Q15" s="190" t="str">
        <f>IF(OR(X15,W15,V15),"ANNO ?",IF(S15&lt;&gt;"","ANTICIPO",""))</f>
        <v>ANNO ?</v>
      </c>
      <c r="R15" s="155"/>
      <c r="S15" s="56">
        <f>IF(AND(V15=FALSE,X15=FALSE,M15-L15=1,J15=2),K15,"")</f>
      </c>
      <c r="T15" s="202"/>
      <c r="U15" s="202"/>
      <c r="V15" s="202" t="b">
        <f>IF(AND(J15=2,L15&lt;$L$6),TRUE,FALSE)</f>
        <v>1</v>
      </c>
      <c r="W15" s="202" t="b">
        <f>IF(AND(J15=1,L15&gt;$L$6-$S$6+1),TRUE,FALSE)</f>
        <v>0</v>
      </c>
      <c r="X15" s="202" t="b">
        <f>IF(AND(L15&lt;3,L15&gt;0),FALSE,TRUE)</f>
        <v>1</v>
      </c>
      <c r="Y15" s="56">
        <f>IF(Q15="ANTICIPO",1,"")</f>
      </c>
      <c r="Z15" s="203" t="b">
        <f>AND(J15=1,X15=FALSE,L15&lt;$L$6,L15&lt;M15)</f>
        <v>0</v>
      </c>
      <c r="AA15" s="194">
        <f aca="true" t="shared" si="0" ref="AA15:AA29">IF(Z15,1,"")</f>
      </c>
      <c r="AB15" s="203" t="b">
        <f>AND(X15=FALSE,L15&lt;M15-1)</f>
        <v>0</v>
      </c>
      <c r="AC15" s="156">
        <f aca="true" t="shared" si="1" ref="AC15:AC29">IF(AB15,"NON CONSENTITO","")</f>
      </c>
      <c r="AD15" s="109">
        <f>IF(AND(J15=1,X15=FALSE,L15=$L$6,$S$6=1),K15,"")</f>
      </c>
    </row>
    <row r="16" spans="1:30" ht="12" customHeight="1">
      <c r="A16" s="322"/>
      <c r="B16" s="259" t="s">
        <v>78</v>
      </c>
      <c r="C16" s="115"/>
      <c r="D16" s="112"/>
      <c r="E16" s="255"/>
      <c r="F16" s="287"/>
      <c r="G16" s="248"/>
      <c r="H16" s="248"/>
      <c r="I16" s="248"/>
      <c r="J16" s="246"/>
      <c r="K16" s="41"/>
      <c r="L16" s="253"/>
      <c r="M16" s="251"/>
      <c r="N16" s="47"/>
      <c r="O16" s="20"/>
      <c r="P16" s="22"/>
      <c r="Q16" s="190"/>
      <c r="R16" s="155"/>
      <c r="S16" s="56"/>
      <c r="T16" s="202"/>
      <c r="U16" s="202"/>
      <c r="V16" s="202"/>
      <c r="W16" s="202"/>
      <c r="X16" s="202"/>
      <c r="Y16" s="56"/>
      <c r="Z16" s="203"/>
      <c r="AA16" s="194"/>
      <c r="AB16" s="203"/>
      <c r="AC16" s="156"/>
      <c r="AD16" s="109"/>
    </row>
    <row r="17" spans="1:30" ht="12" customHeight="1">
      <c r="A17" s="322"/>
      <c r="B17" s="260" t="s">
        <v>79</v>
      </c>
      <c r="C17" s="116"/>
      <c r="D17" s="115"/>
      <c r="E17" s="288"/>
      <c r="F17" s="289"/>
      <c r="G17" s="290"/>
      <c r="H17" s="290"/>
      <c r="I17" s="290"/>
      <c r="J17" s="247"/>
      <c r="K17" s="252"/>
      <c r="L17" s="252"/>
      <c r="M17" s="251"/>
      <c r="N17" s="47"/>
      <c r="O17" s="20"/>
      <c r="P17" s="22"/>
      <c r="Q17" s="190"/>
      <c r="R17" s="155"/>
      <c r="S17" s="56"/>
      <c r="T17" s="202"/>
      <c r="U17" s="202"/>
      <c r="V17" s="202"/>
      <c r="W17" s="202"/>
      <c r="X17" s="202"/>
      <c r="Y17" s="56"/>
      <c r="Z17" s="203"/>
      <c r="AA17" s="194"/>
      <c r="AB17" s="203"/>
      <c r="AC17" s="156"/>
      <c r="AD17" s="109"/>
    </row>
    <row r="18" spans="1:30" ht="13.5" customHeight="1">
      <c r="A18" s="322"/>
      <c r="B18" s="258" t="s">
        <v>92</v>
      </c>
      <c r="C18" s="112">
        <v>1</v>
      </c>
      <c r="D18" s="116"/>
      <c r="E18" s="256"/>
      <c r="F18" s="257"/>
      <c r="G18" s="249"/>
      <c r="H18" s="249"/>
      <c r="I18" s="249"/>
      <c r="J18" s="246"/>
      <c r="K18" s="41"/>
      <c r="L18" s="254"/>
      <c r="M18" s="58"/>
      <c r="N18" s="47"/>
      <c r="O18" s="20"/>
      <c r="P18" s="22"/>
      <c r="Q18" s="190"/>
      <c r="R18" s="155"/>
      <c r="S18" s="56"/>
      <c r="T18" s="202"/>
      <c r="U18" s="202"/>
      <c r="V18" s="202"/>
      <c r="W18" s="202"/>
      <c r="X18" s="202"/>
      <c r="Y18" s="56"/>
      <c r="Z18" s="203"/>
      <c r="AA18" s="194"/>
      <c r="AB18" s="203"/>
      <c r="AC18" s="156"/>
      <c r="AD18" s="109"/>
    </row>
    <row r="19" spans="1:30" ht="24" customHeight="1">
      <c r="A19" s="322"/>
      <c r="B19" s="259" t="s">
        <v>93</v>
      </c>
      <c r="C19" s="115">
        <v>2</v>
      </c>
      <c r="D19" s="338" t="str">
        <f ca="1">INDIRECT("B"&amp;17+$G$19)</f>
        <v>Processi e Sistemi di Lavorazione**</v>
      </c>
      <c r="E19" s="339"/>
      <c r="F19" s="107"/>
      <c r="G19" s="261">
        <v>1</v>
      </c>
      <c r="H19" s="233"/>
      <c r="I19" s="234"/>
      <c r="J19" s="4">
        <v>2</v>
      </c>
      <c r="K19" s="40">
        <v>6</v>
      </c>
      <c r="L19" s="235"/>
      <c r="M19" s="56">
        <f ca="1">INDIRECT("C"&amp;17+$G$19)</f>
        <v>1</v>
      </c>
      <c r="N19" s="47"/>
      <c r="O19" s="20">
        <f>IF(L19=1,K19,0)</f>
        <v>0</v>
      </c>
      <c r="P19" s="22">
        <f>IF(L19=2,K19,0)</f>
        <v>0</v>
      </c>
      <c r="Q19" s="190" t="str">
        <f>IF(OR(X19,W19,V19),"ANNO ?",IF(S19&lt;&gt;"","ANTICIPO",""))</f>
        <v>ANNO ?</v>
      </c>
      <c r="R19" s="155"/>
      <c r="S19" s="56">
        <f>IF(AND(V19=FALSE,X19=FALSE,M19-L19=1,J19=2),K19,"")</f>
      </c>
      <c r="T19" s="202"/>
      <c r="U19" s="202"/>
      <c r="V19" s="202" t="b">
        <f>IF(AND(J19=2,L19&lt;$L$6),TRUE,FALSE)</f>
        <v>1</v>
      </c>
      <c r="W19" s="202" t="b">
        <f>IF(AND(J19=1,L19&gt;$L$6-$S$6+1),TRUE,FALSE)</f>
        <v>0</v>
      </c>
      <c r="X19" s="202" t="b">
        <f>IF(AND(L19&lt;3,L19&gt;0),FALSE,TRUE)</f>
        <v>1</v>
      </c>
      <c r="Y19" s="56">
        <f>IF(Q19="ANTICIPO",1,"")</f>
      </c>
      <c r="Z19" s="203" t="b">
        <f>AND(J19=1,X19=FALSE,L19&lt;$L$6,L19&lt;M19)</f>
        <v>0</v>
      </c>
      <c r="AA19" s="194">
        <f>IF(Z19,1,"")</f>
      </c>
      <c r="AB19" s="203" t="b">
        <f>AND(X19=FALSE,L19&lt;M19-1)</f>
        <v>0</v>
      </c>
      <c r="AC19" s="156">
        <f>IF(AB19,"NON CONSENTITO","")</f>
      </c>
      <c r="AD19" s="109">
        <f>IF(AND(J19=1,X19=FALSE,L19=$L$6,$S$6=1),K19,"")</f>
      </c>
    </row>
    <row r="20" spans="1:30" ht="12" customHeight="1">
      <c r="A20" s="322"/>
      <c r="B20" s="259"/>
      <c r="C20" s="115"/>
      <c r="D20" s="112"/>
      <c r="E20" s="255"/>
      <c r="F20" s="245"/>
      <c r="G20" s="248"/>
      <c r="H20" s="248"/>
      <c r="I20" s="250"/>
      <c r="J20" s="246"/>
      <c r="K20" s="41"/>
      <c r="L20" s="253"/>
      <c r="M20" s="251"/>
      <c r="N20" s="47"/>
      <c r="O20" s="20"/>
      <c r="P20" s="22"/>
      <c r="Q20" s="190"/>
      <c r="R20" s="155"/>
      <c r="S20" s="56"/>
      <c r="T20" s="202"/>
      <c r="U20" s="202"/>
      <c r="V20" s="202"/>
      <c r="W20" s="202"/>
      <c r="X20" s="202"/>
      <c r="Y20" s="56"/>
      <c r="Z20" s="203"/>
      <c r="AA20" s="194"/>
      <c r="AB20" s="203"/>
      <c r="AC20" s="156"/>
      <c r="AD20" s="109"/>
    </row>
    <row r="21" spans="1:30" ht="24" customHeight="1">
      <c r="A21" s="323"/>
      <c r="B21" s="55" t="s">
        <v>53</v>
      </c>
      <c r="C21" s="106"/>
      <c r="D21" s="106"/>
      <c r="E21" s="106"/>
      <c r="F21" s="107"/>
      <c r="G21" s="232"/>
      <c r="H21" s="233"/>
      <c r="I21" s="234"/>
      <c r="J21" s="4">
        <v>2</v>
      </c>
      <c r="K21" s="40">
        <v>9</v>
      </c>
      <c r="L21" s="235"/>
      <c r="M21" s="56">
        <v>1</v>
      </c>
      <c r="N21" s="47"/>
      <c r="O21" s="20">
        <f aca="true" t="shared" si="2" ref="O21:O29">IF(L21=1,K21,0)</f>
        <v>0</v>
      </c>
      <c r="P21" s="22">
        <f aca="true" t="shared" si="3" ref="P21:P29">IF(L21=2,K21,0)</f>
        <v>0</v>
      </c>
      <c r="Q21" s="190" t="str">
        <f aca="true" t="shared" si="4" ref="Q21:Q29">IF(OR(X21,W21,V21),"ANNO ?",IF(S21&lt;&gt;"","ANTICIPO",""))</f>
        <v>ANNO ?</v>
      </c>
      <c r="R21" s="155"/>
      <c r="S21" s="56">
        <f aca="true" t="shared" si="5" ref="S21:S29">IF(AND(V21=FALSE,X21=FALSE,M21-L21=1,J21=2),K21,"")</f>
      </c>
      <c r="T21" s="202"/>
      <c r="U21" s="202"/>
      <c r="V21" s="202" t="b">
        <f aca="true" t="shared" si="6" ref="V21:V29">IF(AND(J21=2,L21&lt;$L$6),TRUE,FALSE)</f>
        <v>1</v>
      </c>
      <c r="W21" s="202" t="b">
        <f aca="true" t="shared" si="7" ref="W21:W29">IF(AND(J21=1,L21&gt;$L$6-$S$6+1),TRUE,FALSE)</f>
        <v>0</v>
      </c>
      <c r="X21" s="202" t="b">
        <f aca="true" t="shared" si="8" ref="X21:X29">IF(AND(L21&lt;3,L21&gt;0),FALSE,TRUE)</f>
        <v>1</v>
      </c>
      <c r="Y21" s="56">
        <f aca="true" t="shared" si="9" ref="Y21:Y29">IF(Q21="ANTICIPO",1,"")</f>
      </c>
      <c r="Z21" s="203" t="b">
        <f aca="true" t="shared" si="10" ref="Z21:Z29">AND(J21=1,X21=FALSE,L21&lt;$L$6,L21&lt;M21)</f>
        <v>0</v>
      </c>
      <c r="AA21" s="194">
        <f t="shared" si="0"/>
      </c>
      <c r="AB21" s="203" t="b">
        <f aca="true" t="shared" si="11" ref="AB21:AB29">AND(X21=FALSE,L21&lt;M21-1)</f>
        <v>0</v>
      </c>
      <c r="AC21" s="156">
        <f t="shared" si="1"/>
      </c>
      <c r="AD21" s="109">
        <f aca="true" t="shared" si="12" ref="AD21:AD29">IF(AND(J21=1,X21=FALSE,L21=$L$6,$S$6=1),K21,"")</f>
      </c>
    </row>
    <row r="22" spans="1:30" ht="24" customHeight="1">
      <c r="A22" s="323"/>
      <c r="B22" s="186" t="s">
        <v>52</v>
      </c>
      <c r="C22" s="106"/>
      <c r="D22" s="106"/>
      <c r="E22" s="106"/>
      <c r="F22" s="107"/>
      <c r="G22" s="232"/>
      <c r="H22" s="233"/>
      <c r="I22" s="234"/>
      <c r="J22" s="4">
        <v>2</v>
      </c>
      <c r="K22" s="40">
        <v>12</v>
      </c>
      <c r="L22" s="235"/>
      <c r="M22" s="56">
        <v>1</v>
      </c>
      <c r="N22" s="47"/>
      <c r="O22" s="20">
        <f t="shared" si="2"/>
        <v>0</v>
      </c>
      <c r="P22" s="22">
        <f t="shared" si="3"/>
        <v>0</v>
      </c>
      <c r="Q22" s="190" t="str">
        <f t="shared" si="4"/>
        <v>ANNO ?</v>
      </c>
      <c r="R22" s="155"/>
      <c r="S22" s="56">
        <f t="shared" si="5"/>
      </c>
      <c r="T22" s="202"/>
      <c r="U22" s="202"/>
      <c r="V22" s="202" t="b">
        <f t="shared" si="6"/>
        <v>1</v>
      </c>
      <c r="W22" s="202" t="b">
        <f t="shared" si="7"/>
        <v>0</v>
      </c>
      <c r="X22" s="202" t="b">
        <f t="shared" si="8"/>
        <v>1</v>
      </c>
      <c r="Y22" s="56">
        <f t="shared" si="9"/>
      </c>
      <c r="Z22" s="203" t="b">
        <f t="shared" si="10"/>
        <v>0</v>
      </c>
      <c r="AA22" s="194">
        <f t="shared" si="0"/>
      </c>
      <c r="AB22" s="203" t="b">
        <f t="shared" si="11"/>
        <v>0</v>
      </c>
      <c r="AC22" s="156">
        <f t="shared" si="1"/>
      </c>
      <c r="AD22" s="109">
        <f t="shared" si="12"/>
      </c>
    </row>
    <row r="23" spans="1:30" ht="24" customHeight="1">
      <c r="A23" s="323"/>
      <c r="B23" s="186" t="s">
        <v>57</v>
      </c>
      <c r="C23" s="106"/>
      <c r="D23" s="106"/>
      <c r="E23" s="106"/>
      <c r="F23" s="107"/>
      <c r="G23" s="232"/>
      <c r="H23" s="233"/>
      <c r="I23" s="234"/>
      <c r="J23" s="4">
        <v>2</v>
      </c>
      <c r="K23" s="40">
        <v>12</v>
      </c>
      <c r="L23" s="235"/>
      <c r="M23" s="56">
        <v>1</v>
      </c>
      <c r="N23" s="47"/>
      <c r="O23" s="20">
        <f>IF(L23=1,K23,0)</f>
        <v>0</v>
      </c>
      <c r="P23" s="22">
        <f>IF(L23=2,K23,0)</f>
        <v>0</v>
      </c>
      <c r="Q23" s="190" t="str">
        <f>IF(OR(X23,W23,V23),"ANNO ?",IF(S23&lt;&gt;"","ANTICIPO",""))</f>
        <v>ANNO ?</v>
      </c>
      <c r="R23" s="155"/>
      <c r="S23" s="56">
        <f>IF(AND(V23=FALSE,X23=FALSE,M23-L23=1,J23=2),K23,"")</f>
      </c>
      <c r="T23" s="202"/>
      <c r="U23" s="202"/>
      <c r="V23" s="202" t="b">
        <f>IF(AND(J23=2,L23&lt;$L$6),TRUE,FALSE)</f>
        <v>1</v>
      </c>
      <c r="W23" s="202" t="b">
        <f>IF(AND(J23=1,L23&gt;$L$6-$S$6+1),TRUE,FALSE)</f>
        <v>0</v>
      </c>
      <c r="X23" s="202" t="b">
        <f>IF(AND(L23&lt;3,L23&gt;0),FALSE,TRUE)</f>
        <v>1</v>
      </c>
      <c r="Y23" s="56">
        <f>IF(Q23="ANTICIPO",1,"")</f>
      </c>
      <c r="Z23" s="203" t="b">
        <f t="shared" si="10"/>
        <v>0</v>
      </c>
      <c r="AA23" s="194">
        <f t="shared" si="0"/>
      </c>
      <c r="AB23" s="203" t="b">
        <f>AND(X23=FALSE,L23&lt;M23-1)</f>
        <v>0</v>
      </c>
      <c r="AC23" s="156">
        <f t="shared" si="1"/>
      </c>
      <c r="AD23" s="109">
        <f>IF(AND(J23=1,X23=FALSE,L23=$L$6,$S$6=1),K23,"")</f>
      </c>
    </row>
    <row r="24" spans="1:30" ht="24" customHeight="1">
      <c r="A24" s="323"/>
      <c r="B24" s="186" t="s">
        <v>51</v>
      </c>
      <c r="C24" s="106"/>
      <c r="D24" s="106"/>
      <c r="E24" s="106"/>
      <c r="F24" s="107"/>
      <c r="G24" s="232"/>
      <c r="H24" s="233"/>
      <c r="I24" s="234"/>
      <c r="J24" s="4">
        <v>2</v>
      </c>
      <c r="K24" s="40">
        <v>6</v>
      </c>
      <c r="L24" s="235"/>
      <c r="M24" s="56">
        <v>1</v>
      </c>
      <c r="N24" s="47"/>
      <c r="O24" s="20">
        <f t="shared" si="2"/>
        <v>0</v>
      </c>
      <c r="P24" s="22">
        <f t="shared" si="3"/>
        <v>0</v>
      </c>
      <c r="Q24" s="190" t="str">
        <f t="shared" si="4"/>
        <v>ANNO ?</v>
      </c>
      <c r="R24" s="155"/>
      <c r="S24" s="56">
        <f t="shared" si="5"/>
      </c>
      <c r="T24" s="202"/>
      <c r="U24" s="202"/>
      <c r="V24" s="202" t="b">
        <f t="shared" si="6"/>
        <v>1</v>
      </c>
      <c r="W24" s="202" t="b">
        <f t="shared" si="7"/>
        <v>0</v>
      </c>
      <c r="X24" s="202" t="b">
        <f t="shared" si="8"/>
        <v>1</v>
      </c>
      <c r="Y24" s="56">
        <f t="shared" si="9"/>
      </c>
      <c r="Z24" s="203" t="b">
        <f t="shared" si="10"/>
        <v>0</v>
      </c>
      <c r="AA24" s="194">
        <f t="shared" si="0"/>
      </c>
      <c r="AB24" s="203" t="b">
        <f t="shared" si="11"/>
        <v>0</v>
      </c>
      <c r="AC24" s="156">
        <f t="shared" si="1"/>
      </c>
      <c r="AD24" s="109">
        <f t="shared" si="12"/>
      </c>
    </row>
    <row r="25" spans="1:30" ht="24" customHeight="1">
      <c r="A25" s="323"/>
      <c r="B25" s="48" t="s">
        <v>56</v>
      </c>
      <c r="C25" s="106"/>
      <c r="D25" s="106"/>
      <c r="E25" s="106"/>
      <c r="F25" s="107"/>
      <c r="G25" s="232"/>
      <c r="H25" s="233"/>
      <c r="I25" s="234"/>
      <c r="J25" s="4">
        <v>2</v>
      </c>
      <c r="K25" s="40">
        <v>6</v>
      </c>
      <c r="L25" s="235"/>
      <c r="M25" s="56">
        <v>2</v>
      </c>
      <c r="N25" s="47"/>
      <c r="O25" s="20">
        <f t="shared" si="2"/>
        <v>0</v>
      </c>
      <c r="P25" s="22">
        <f t="shared" si="3"/>
        <v>0</v>
      </c>
      <c r="Q25" s="190" t="str">
        <f t="shared" si="4"/>
        <v>ANNO ?</v>
      </c>
      <c r="R25" s="155"/>
      <c r="S25" s="56">
        <f t="shared" si="5"/>
      </c>
      <c r="T25" s="202"/>
      <c r="U25" s="202"/>
      <c r="V25" s="202" t="b">
        <f t="shared" si="6"/>
        <v>1</v>
      </c>
      <c r="W25" s="202" t="b">
        <f t="shared" si="7"/>
        <v>0</v>
      </c>
      <c r="X25" s="202" t="b">
        <f t="shared" si="8"/>
        <v>1</v>
      </c>
      <c r="Y25" s="56">
        <f t="shared" si="9"/>
      </c>
      <c r="Z25" s="203" t="b">
        <f t="shared" si="10"/>
        <v>0</v>
      </c>
      <c r="AA25" s="194">
        <f t="shared" si="0"/>
      </c>
      <c r="AB25" s="203" t="b">
        <f t="shared" si="11"/>
        <v>0</v>
      </c>
      <c r="AC25" s="156">
        <f t="shared" si="1"/>
      </c>
      <c r="AD25" s="109">
        <f t="shared" si="12"/>
      </c>
    </row>
    <row r="26" spans="1:30" ht="24" customHeight="1">
      <c r="A26" s="323"/>
      <c r="B26" s="48" t="s">
        <v>61</v>
      </c>
      <c r="C26" s="106"/>
      <c r="D26" s="106"/>
      <c r="E26" s="106"/>
      <c r="F26" s="107"/>
      <c r="G26" s="232"/>
      <c r="H26" s="233"/>
      <c r="I26" s="234"/>
      <c r="J26" s="4">
        <v>2</v>
      </c>
      <c r="K26" s="40">
        <v>6</v>
      </c>
      <c r="L26" s="235"/>
      <c r="M26" s="56">
        <v>2</v>
      </c>
      <c r="N26" s="47"/>
      <c r="O26" s="20">
        <f t="shared" si="2"/>
        <v>0</v>
      </c>
      <c r="P26" s="22">
        <f t="shared" si="3"/>
        <v>0</v>
      </c>
      <c r="Q26" s="190" t="str">
        <f t="shared" si="4"/>
        <v>ANNO ?</v>
      </c>
      <c r="R26" s="155"/>
      <c r="S26" s="56">
        <f t="shared" si="5"/>
      </c>
      <c r="T26" s="202"/>
      <c r="U26" s="202"/>
      <c r="V26" s="202" t="b">
        <f t="shared" si="6"/>
        <v>1</v>
      </c>
      <c r="W26" s="202" t="b">
        <f t="shared" si="7"/>
        <v>0</v>
      </c>
      <c r="X26" s="202" t="b">
        <f t="shared" si="8"/>
        <v>1</v>
      </c>
      <c r="Y26" s="56">
        <f t="shared" si="9"/>
      </c>
      <c r="Z26" s="203" t="b">
        <f t="shared" si="10"/>
        <v>0</v>
      </c>
      <c r="AA26" s="194">
        <f t="shared" si="0"/>
      </c>
      <c r="AB26" s="203" t="b">
        <f t="shared" si="11"/>
        <v>0</v>
      </c>
      <c r="AC26" s="156">
        <f t="shared" si="1"/>
      </c>
      <c r="AD26" s="109">
        <f t="shared" si="12"/>
      </c>
    </row>
    <row r="27" spans="1:30" ht="24" customHeight="1">
      <c r="A27" s="323"/>
      <c r="B27" s="48" t="s">
        <v>54</v>
      </c>
      <c r="C27" s="106"/>
      <c r="D27" s="106"/>
      <c r="E27" s="106"/>
      <c r="F27" s="107"/>
      <c r="G27" s="232"/>
      <c r="H27" s="233"/>
      <c r="I27" s="234"/>
      <c r="J27" s="4">
        <v>2</v>
      </c>
      <c r="K27" s="40">
        <v>12</v>
      </c>
      <c r="L27" s="235"/>
      <c r="M27" s="56">
        <v>2</v>
      </c>
      <c r="N27" s="47"/>
      <c r="O27" s="20">
        <f t="shared" si="2"/>
        <v>0</v>
      </c>
      <c r="P27" s="22">
        <f t="shared" si="3"/>
        <v>0</v>
      </c>
      <c r="Q27" s="190" t="str">
        <f t="shared" si="4"/>
        <v>ANNO ?</v>
      </c>
      <c r="R27" s="155"/>
      <c r="S27" s="56">
        <f t="shared" si="5"/>
      </c>
      <c r="T27" s="202"/>
      <c r="U27" s="202"/>
      <c r="V27" s="202" t="b">
        <f t="shared" si="6"/>
        <v>1</v>
      </c>
      <c r="W27" s="202" t="b">
        <f t="shared" si="7"/>
        <v>0</v>
      </c>
      <c r="X27" s="202" t="b">
        <f t="shared" si="8"/>
        <v>1</v>
      </c>
      <c r="Y27" s="56">
        <f t="shared" si="9"/>
      </c>
      <c r="Z27" s="203" t="b">
        <f t="shared" si="10"/>
        <v>0</v>
      </c>
      <c r="AA27" s="194">
        <f t="shared" si="0"/>
      </c>
      <c r="AB27" s="203" t="b">
        <f t="shared" si="11"/>
        <v>0</v>
      </c>
      <c r="AC27" s="156">
        <f t="shared" si="1"/>
      </c>
      <c r="AD27" s="109">
        <f t="shared" si="12"/>
      </c>
    </row>
    <row r="28" spans="1:30" ht="24" customHeight="1">
      <c r="A28" s="323"/>
      <c r="B28" s="48" t="s">
        <v>86</v>
      </c>
      <c r="C28" s="106"/>
      <c r="D28" s="106"/>
      <c r="E28" s="106"/>
      <c r="F28" s="107"/>
      <c r="G28" s="232"/>
      <c r="H28" s="233"/>
      <c r="I28" s="234"/>
      <c r="J28" s="4">
        <v>2</v>
      </c>
      <c r="K28" s="40">
        <v>12</v>
      </c>
      <c r="L28" s="235"/>
      <c r="M28" s="56">
        <v>2</v>
      </c>
      <c r="N28" s="47"/>
      <c r="O28" s="20">
        <f t="shared" si="2"/>
        <v>0</v>
      </c>
      <c r="P28" s="22">
        <f t="shared" si="3"/>
        <v>0</v>
      </c>
      <c r="Q28" s="190" t="str">
        <f t="shared" si="4"/>
        <v>ANNO ?</v>
      </c>
      <c r="R28" s="155"/>
      <c r="S28" s="56">
        <f t="shared" si="5"/>
      </c>
      <c r="T28" s="202"/>
      <c r="U28" s="202"/>
      <c r="V28" s="202" t="b">
        <f t="shared" si="6"/>
        <v>1</v>
      </c>
      <c r="W28" s="202" t="b">
        <f t="shared" si="7"/>
        <v>0</v>
      </c>
      <c r="X28" s="202" t="b">
        <f t="shared" si="8"/>
        <v>1</v>
      </c>
      <c r="Y28" s="56">
        <f t="shared" si="9"/>
      </c>
      <c r="Z28" s="203" t="b">
        <f t="shared" si="10"/>
        <v>0</v>
      </c>
      <c r="AA28" s="194">
        <f t="shared" si="0"/>
      </c>
      <c r="AB28" s="203" t="b">
        <f t="shared" si="11"/>
        <v>0</v>
      </c>
      <c r="AC28" s="156">
        <f t="shared" si="1"/>
      </c>
      <c r="AD28" s="109">
        <f t="shared" si="12"/>
      </c>
    </row>
    <row r="29" spans="1:30" ht="24" customHeight="1">
      <c r="A29" s="323"/>
      <c r="B29" s="48" t="s">
        <v>55</v>
      </c>
      <c r="C29" s="106"/>
      <c r="D29" s="106"/>
      <c r="E29" s="106"/>
      <c r="F29" s="107"/>
      <c r="G29" s="232"/>
      <c r="H29" s="233"/>
      <c r="I29" s="234"/>
      <c r="J29" s="4">
        <v>2</v>
      </c>
      <c r="K29" s="40">
        <v>6</v>
      </c>
      <c r="L29" s="235"/>
      <c r="M29" s="56">
        <v>2</v>
      </c>
      <c r="N29" s="47"/>
      <c r="O29" s="20">
        <f t="shared" si="2"/>
        <v>0</v>
      </c>
      <c r="P29" s="22">
        <f t="shared" si="3"/>
        <v>0</v>
      </c>
      <c r="Q29" s="190" t="str">
        <f t="shared" si="4"/>
        <v>ANNO ?</v>
      </c>
      <c r="R29" s="155"/>
      <c r="S29" s="56">
        <f t="shared" si="5"/>
      </c>
      <c r="T29" s="202"/>
      <c r="U29" s="202"/>
      <c r="V29" s="202" t="b">
        <f t="shared" si="6"/>
        <v>1</v>
      </c>
      <c r="W29" s="202" t="b">
        <f t="shared" si="7"/>
        <v>0</v>
      </c>
      <c r="X29" s="202" t="b">
        <f t="shared" si="8"/>
        <v>1</v>
      </c>
      <c r="Y29" s="56">
        <f t="shared" si="9"/>
      </c>
      <c r="Z29" s="203" t="b">
        <f t="shared" si="10"/>
        <v>0</v>
      </c>
      <c r="AA29" s="194">
        <f t="shared" si="0"/>
      </c>
      <c r="AB29" s="203" t="b">
        <f t="shared" si="11"/>
        <v>0</v>
      </c>
      <c r="AC29" s="156">
        <f t="shared" si="1"/>
      </c>
      <c r="AD29" s="109">
        <f t="shared" si="12"/>
      </c>
    </row>
    <row r="30" spans="1:30" ht="1.5" customHeight="1">
      <c r="A30" s="324"/>
      <c r="B30" s="49"/>
      <c r="C30" s="112"/>
      <c r="D30" s="112"/>
      <c r="E30" s="112"/>
      <c r="F30" s="113"/>
      <c r="G30" s="164"/>
      <c r="H30" s="113"/>
      <c r="I30" s="165"/>
      <c r="J30" s="4">
        <v>2</v>
      </c>
      <c r="K30" s="40"/>
      <c r="L30" s="14"/>
      <c r="M30" s="114"/>
      <c r="N30" s="47"/>
      <c r="O30" s="20"/>
      <c r="P30" s="22"/>
      <c r="Q30" s="190"/>
      <c r="R30" s="155"/>
      <c r="S30" s="56">
        <f>IF(AND(X30&lt;&gt;"?",M30-L30=1,J30=2),K30,"")</f>
      </c>
      <c r="T30" s="202"/>
      <c r="U30" s="202"/>
      <c r="V30" s="202"/>
      <c r="W30" s="202"/>
      <c r="X30" s="202"/>
      <c r="Y30" s="56">
        <f>IF(Q30="ANTICIPO",1,"")</f>
      </c>
      <c r="Z30" s="203" t="b">
        <f>AND(J30=1,X30&lt;&gt;"?",L30&lt;M30)</f>
        <v>0</v>
      </c>
      <c r="AA30" s="194">
        <f>IF(Z30,1,"")</f>
      </c>
      <c r="AB30" s="204"/>
      <c r="AC30" s="156">
        <f>IF(AND(X30&lt;&gt;"?",M30-L30&gt;1),"NON CONSENTITO","")</f>
      </c>
      <c r="AD30" s="109">
        <f>IF(AND(L30&lt;=$L$6,J30=1),K30,"")</f>
      </c>
    </row>
    <row r="31" spans="1:30" ht="1.5" customHeight="1">
      <c r="A31" s="324"/>
      <c r="B31" s="50"/>
      <c r="C31" s="115"/>
      <c r="D31" s="115"/>
      <c r="E31" s="115"/>
      <c r="F31" s="12"/>
      <c r="G31" s="166">
        <v>2</v>
      </c>
      <c r="H31" s="12"/>
      <c r="I31" s="167"/>
      <c r="J31" s="4">
        <v>2</v>
      </c>
      <c r="K31" s="40"/>
      <c r="L31" s="14"/>
      <c r="M31" s="114"/>
      <c r="N31" s="47"/>
      <c r="O31" s="20"/>
      <c r="P31" s="22"/>
      <c r="Q31" s="190"/>
      <c r="R31" s="155"/>
      <c r="S31" s="56">
        <f>IF(AND(X31&lt;&gt;"?",M31-L31=1,J31=2),K31,"")</f>
      </c>
      <c r="T31" s="202"/>
      <c r="U31" s="202"/>
      <c r="V31" s="202"/>
      <c r="W31" s="202"/>
      <c r="X31" s="202"/>
      <c r="Y31" s="56">
        <f>IF(Q31="ANTICIPO",1,"")</f>
      </c>
      <c r="Z31" s="203" t="b">
        <f>AND(J31=1,X31&lt;&gt;"?",L31&lt;M31)</f>
        <v>0</v>
      </c>
      <c r="AA31" s="194">
        <f>IF(Z31,1,"")</f>
      </c>
      <c r="AB31" s="204"/>
      <c r="AC31" s="156">
        <f>IF(AND(X31&lt;&gt;"?",M31-L31&gt;1),"NON CONSENTITO","")</f>
      </c>
      <c r="AD31" s="109">
        <f>IF(AND(L31&lt;=$L$6,J31=1),K31,"")</f>
      </c>
    </row>
    <row r="32" spans="1:30" ht="1.5" customHeight="1">
      <c r="A32" s="324"/>
      <c r="B32" s="51"/>
      <c r="C32" s="116"/>
      <c r="D32" s="116"/>
      <c r="E32" s="116"/>
      <c r="F32" s="117"/>
      <c r="G32" s="168"/>
      <c r="H32" s="117"/>
      <c r="I32" s="169"/>
      <c r="J32" s="4">
        <v>2</v>
      </c>
      <c r="K32" s="40"/>
      <c r="L32" s="14"/>
      <c r="M32" s="114"/>
      <c r="N32" s="47"/>
      <c r="O32" s="20"/>
      <c r="P32" s="22"/>
      <c r="Q32" s="190"/>
      <c r="R32" s="155"/>
      <c r="S32" s="56">
        <f>IF(AND(X32&lt;&gt;"?",M32-L32=1,J32=2),K32,"")</f>
      </c>
      <c r="T32" s="202"/>
      <c r="U32" s="202"/>
      <c r="V32" s="202"/>
      <c r="W32" s="202"/>
      <c r="X32" s="202"/>
      <c r="Y32" s="56">
        <f>IF(Q32="ANTICIPO",1,"")</f>
      </c>
      <c r="Z32" s="203" t="b">
        <f>AND(J32=1,X32&lt;&gt;"?",L32&lt;M32)</f>
        <v>0</v>
      </c>
      <c r="AA32" s="194">
        <f>IF(Z32,1,"")</f>
      </c>
      <c r="AB32" s="204"/>
      <c r="AC32" s="156">
        <f>IF(AND(X32&lt;&gt;"?",M32-L32&gt;1),"NON CONSENTITO","")</f>
      </c>
      <c r="AD32" s="109">
        <f>IF(AND(L32&lt;=$L$6,J32=1),K32,"")</f>
      </c>
    </row>
    <row r="33" spans="1:30" ht="24" customHeight="1">
      <c r="A33" s="324"/>
      <c r="B33" s="48" t="s">
        <v>19</v>
      </c>
      <c r="C33" s="106"/>
      <c r="D33" s="106"/>
      <c r="E33" s="106"/>
      <c r="F33" s="107"/>
      <c r="G33" s="232"/>
      <c r="H33" s="233"/>
      <c r="I33" s="234"/>
      <c r="J33" s="4">
        <v>2</v>
      </c>
      <c r="K33" s="40">
        <v>3</v>
      </c>
      <c r="L33" s="235"/>
      <c r="M33" s="56"/>
      <c r="N33" s="176"/>
      <c r="O33" s="21">
        <f>IF(L33=1,K33,0)</f>
        <v>0</v>
      </c>
      <c r="P33" s="22">
        <f>IF(L33=2,K33,0)</f>
        <v>0</v>
      </c>
      <c r="Q33" s="190" t="str">
        <f>IF(OR(X33,W33,V33),"ANNO ?","")</f>
        <v>ANNO ?</v>
      </c>
      <c r="R33" s="155"/>
      <c r="S33" s="56"/>
      <c r="T33" s="202"/>
      <c r="U33" s="202"/>
      <c r="V33" s="202" t="b">
        <f>IF(AND(J33=2,L33&lt;$L$6),TRUE,FALSE)</f>
        <v>1</v>
      </c>
      <c r="W33" s="202" t="b">
        <f>IF(AND(J33=1,L33&gt;$L$6-$S$6+1),TRUE,FALSE)</f>
        <v>0</v>
      </c>
      <c r="X33" s="202" t="b">
        <f>IF(AND(L33&lt;3,L33&gt;0),FALSE,TRUE)</f>
        <v>1</v>
      </c>
      <c r="Y33" s="56"/>
      <c r="Z33" s="203" t="b">
        <f>AND(J33=1,X33=FALSE,L33&lt;$L$6,L33&lt;M33)</f>
        <v>0</v>
      </c>
      <c r="AA33" s="194">
        <f>IF(Z33,1,"")</f>
      </c>
      <c r="AB33" s="203"/>
      <c r="AC33" s="156"/>
      <c r="AD33" s="109">
        <f>IF(AND(J33=1,X33=FALSE,L33=$L$6,$S$6=1),K33,"")</f>
      </c>
    </row>
    <row r="34" spans="1:30" ht="19.5" customHeight="1" thickBot="1">
      <c r="A34" s="325"/>
      <c r="B34" s="51" t="s">
        <v>0</v>
      </c>
      <c r="C34" s="116"/>
      <c r="D34" s="116"/>
      <c r="E34" s="118"/>
      <c r="F34" s="117"/>
      <c r="G34" s="62"/>
      <c r="H34" s="62"/>
      <c r="I34" s="62"/>
      <c r="J34" s="170"/>
      <c r="K34" s="41">
        <v>12</v>
      </c>
      <c r="L34" s="15">
        <v>2</v>
      </c>
      <c r="M34" s="56">
        <v>2</v>
      </c>
      <c r="N34" s="176"/>
      <c r="O34" s="23">
        <v>0</v>
      </c>
      <c r="P34" s="25">
        <f>IF(L34=2,K34,0)</f>
        <v>12</v>
      </c>
      <c r="Q34" s="190"/>
      <c r="R34" s="155"/>
      <c r="S34" s="56"/>
      <c r="T34" s="202"/>
      <c r="U34" s="202"/>
      <c r="V34" s="202"/>
      <c r="W34" s="202"/>
      <c r="X34" s="202"/>
      <c r="Y34" s="56"/>
      <c r="Z34" s="203"/>
      <c r="AA34" s="194"/>
      <c r="AB34" s="204"/>
      <c r="AC34" s="156"/>
      <c r="AD34" s="109"/>
    </row>
    <row r="35" spans="1:29" ht="14.25" customHeight="1">
      <c r="A35" s="137" t="s">
        <v>74</v>
      </c>
      <c r="B35" s="52"/>
      <c r="J35" s="171"/>
      <c r="K35" s="42"/>
      <c r="L35" s="109"/>
      <c r="M35" s="114"/>
      <c r="N35" s="47"/>
      <c r="O35" s="21"/>
      <c r="P35" s="21"/>
      <c r="R35" s="110"/>
      <c r="S35" s="92"/>
      <c r="T35" s="209"/>
      <c r="U35" s="209"/>
      <c r="V35" s="209"/>
      <c r="W35" s="209"/>
      <c r="X35" s="111"/>
      <c r="AA35" s="195"/>
      <c r="AC35" s="104"/>
    </row>
    <row r="36" spans="1:30" ht="12.75" customHeight="1">
      <c r="A36" s="137" t="s">
        <v>95</v>
      </c>
      <c r="B36" s="52"/>
      <c r="I36" s="266" t="s">
        <v>1</v>
      </c>
      <c r="J36" s="267"/>
      <c r="K36" s="17">
        <f>SUM(K14:K34)</f>
        <v>108</v>
      </c>
      <c r="L36" s="109"/>
      <c r="M36" s="268"/>
      <c r="N36" s="47"/>
      <c r="O36" s="16">
        <f>SUM(O14:O34)</f>
        <v>0</v>
      </c>
      <c r="P36" s="17">
        <f>SUM(P14:P34)</f>
        <v>12</v>
      </c>
      <c r="Q36" s="269" t="str">
        <f>IF(OR(V15:X15,V21:X21,V24:X29,V33:X33),"ANNI ?","")</f>
        <v>ANNI ?</v>
      </c>
      <c r="R36" s="155"/>
      <c r="S36" s="56"/>
      <c r="T36" s="202"/>
      <c r="U36" s="202"/>
      <c r="V36" s="202"/>
      <c r="W36" s="202"/>
      <c r="X36" s="111"/>
      <c r="Y36" s="149"/>
      <c r="Z36" s="36"/>
      <c r="AA36" s="194"/>
      <c r="AB36" s="36"/>
      <c r="AC36" s="270">
        <f>IF(OR(AB15,AB21:AB21,AB24:AB30),"Ant. N.C.","")</f>
      </c>
      <c r="AD36" s="271">
        <f>SUM(AD14:AD33)</f>
        <v>0</v>
      </c>
    </row>
    <row r="37" spans="1:29" ht="12.75" customHeight="1">
      <c r="A37" s="137" t="s">
        <v>94</v>
      </c>
      <c r="B37" s="52"/>
      <c r="J37" s="171"/>
      <c r="K37" s="42"/>
      <c r="L37" s="120"/>
      <c r="M37" s="114"/>
      <c r="N37" s="47"/>
      <c r="O37" s="21"/>
      <c r="P37" s="21"/>
      <c r="R37" s="110"/>
      <c r="S37" s="92"/>
      <c r="T37" s="209"/>
      <c r="U37" s="209"/>
      <c r="V37" s="209"/>
      <c r="W37" s="209"/>
      <c r="X37" s="111"/>
      <c r="AA37" s="195"/>
      <c r="AC37" s="104"/>
    </row>
    <row r="38" spans="2:30" s="121" customFormat="1" ht="9" customHeight="1">
      <c r="B38" s="53"/>
      <c r="J38" s="172"/>
      <c r="K38" s="43"/>
      <c r="L38" s="122"/>
      <c r="M38" s="123"/>
      <c r="N38" s="177"/>
      <c r="O38" s="27"/>
      <c r="P38" s="27"/>
      <c r="Q38" s="124"/>
      <c r="R38" s="125"/>
      <c r="S38" s="126"/>
      <c r="T38" s="210"/>
      <c r="U38" s="210"/>
      <c r="V38" s="210"/>
      <c r="W38" s="210"/>
      <c r="X38" s="127"/>
      <c r="Y38" s="128"/>
      <c r="Z38" s="129"/>
      <c r="AA38" s="196"/>
      <c r="AB38" s="129"/>
      <c r="AC38" s="130"/>
      <c r="AD38" s="131"/>
    </row>
    <row r="39" spans="2:30" s="121" customFormat="1" ht="15" customHeight="1">
      <c r="B39" s="54" t="s">
        <v>64</v>
      </c>
      <c r="C39" s="132"/>
      <c r="J39" s="173"/>
      <c r="K39" s="44"/>
      <c r="L39" s="122"/>
      <c r="M39" s="123"/>
      <c r="N39" s="177"/>
      <c r="O39" s="27"/>
      <c r="P39" s="27"/>
      <c r="Q39" s="124"/>
      <c r="R39" s="125"/>
      <c r="S39" s="126"/>
      <c r="T39" s="210"/>
      <c r="U39" s="210"/>
      <c r="V39" s="210"/>
      <c r="W39" s="210"/>
      <c r="X39" s="127"/>
      <c r="Y39" s="128"/>
      <c r="Z39" s="129"/>
      <c r="AA39" s="196"/>
      <c r="AB39" s="129"/>
      <c r="AC39" s="130"/>
      <c r="AD39" s="131"/>
    </row>
    <row r="40" spans="2:30" s="121" customFormat="1" ht="24.75" customHeight="1">
      <c r="B40" s="53"/>
      <c r="H40" s="131" t="s">
        <v>3</v>
      </c>
      <c r="I40" s="131" t="s">
        <v>41</v>
      </c>
      <c r="J40" s="173"/>
      <c r="K40" s="44" t="s">
        <v>1</v>
      </c>
      <c r="L40" s="133" t="s">
        <v>8</v>
      </c>
      <c r="M40" s="45" t="s">
        <v>22</v>
      </c>
      <c r="N40" s="178"/>
      <c r="O40" s="27"/>
      <c r="P40" s="27"/>
      <c r="Q40" s="124"/>
      <c r="R40" s="125"/>
      <c r="S40" s="37" t="s">
        <v>14</v>
      </c>
      <c r="T40" s="208"/>
      <c r="U40" s="208"/>
      <c r="V40" s="208"/>
      <c r="W40" s="208"/>
      <c r="X40" s="69"/>
      <c r="Y40" s="102" t="s">
        <v>15</v>
      </c>
      <c r="Z40" s="94"/>
      <c r="AA40" s="103" t="s">
        <v>30</v>
      </c>
      <c r="AB40" s="93"/>
      <c r="AC40" s="104" t="s">
        <v>32</v>
      </c>
      <c r="AD40" s="105" t="s">
        <v>18</v>
      </c>
    </row>
    <row r="41" spans="2:29" ht="9.75" customHeight="1" thickBot="1">
      <c r="B41" s="52"/>
      <c r="J41" s="171"/>
      <c r="K41" s="42"/>
      <c r="L41" s="120"/>
      <c r="M41" s="46"/>
      <c r="N41" s="4"/>
      <c r="O41" s="24"/>
      <c r="P41" s="24"/>
      <c r="R41" s="110"/>
      <c r="S41" s="92"/>
      <c r="T41" s="209"/>
      <c r="U41" s="209"/>
      <c r="V41" s="209"/>
      <c r="W41" s="209"/>
      <c r="X41" s="111"/>
      <c r="AA41" s="195"/>
      <c r="AC41" s="104"/>
    </row>
    <row r="42" spans="1:30" ht="21.75" customHeight="1">
      <c r="A42" s="326" t="s">
        <v>21</v>
      </c>
      <c r="B42" s="55" t="s">
        <v>81</v>
      </c>
      <c r="C42" s="107"/>
      <c r="D42" s="107"/>
      <c r="E42" s="108"/>
      <c r="F42" s="107"/>
      <c r="G42" s="236">
        <v>6</v>
      </c>
      <c r="H42" s="237"/>
      <c r="I42" s="234"/>
      <c r="J42" s="3" t="b">
        <v>0</v>
      </c>
      <c r="K42" s="40">
        <f>IF(J42=TRUE,G42,"")</f>
      </c>
      <c r="L42" s="238"/>
      <c r="M42" s="58">
        <v>1</v>
      </c>
      <c r="N42" s="47" t="b">
        <v>0</v>
      </c>
      <c r="O42" s="20">
        <f>IF(L42=1,IF(K42="",0,K42),0)</f>
        <v>0</v>
      </c>
      <c r="P42" s="185">
        <f>IF(L42=2,IF(K42="",0,K42),0)</f>
        <v>0</v>
      </c>
      <c r="Q42" s="190">
        <f>IF(U42,"SCEGLIERE!",IF(OR(X42,W42,V42),"ANNO ?",IF(S42&lt;&gt;"","ANTICIPO","")))</f>
      </c>
      <c r="R42" s="155"/>
      <c r="S42" s="56">
        <f aca="true" t="shared" si="13" ref="S42:S60">IF(AND(V42=FALSE,X42=FALSE,M42-L42=1,J42,N42=FALSE),K42,"")</f>
      </c>
      <c r="T42" s="202"/>
      <c r="U42" s="202" t="b">
        <f aca="true" t="shared" si="14" ref="U42:U64">IF(AND(N42,J42=FALSE),TRUE,FALSE)</f>
        <v>0</v>
      </c>
      <c r="V42" s="202" t="b">
        <f aca="true" t="shared" si="15" ref="V42:V64">IF(AND(J42,N42=FALSE,L42&lt;$L$6),TRUE,FALSE)</f>
        <v>0</v>
      </c>
      <c r="W42" s="202" t="b">
        <f>IF(AND(N42,L42&gt;$L$6-$S$6+1),TRUE,FALSE)</f>
        <v>0</v>
      </c>
      <c r="X42" s="202" t="b">
        <f>IF(OR(AND(J42=FALSE,N42=FALSE),AND(L42&lt;3,L42&gt;0)),FALSE,TRUE)</f>
        <v>0</v>
      </c>
      <c r="Y42" s="56">
        <f>IF(Q42="ANTICIPO",1,"")</f>
      </c>
      <c r="Z42" s="203" t="b">
        <f>AND(N42,X42=FALSE,L42&lt;$L$6,L42&lt;M42)</f>
        <v>0</v>
      </c>
      <c r="AA42" s="194">
        <f>IF(Z42,1,"")</f>
      </c>
      <c r="AB42" s="203" t="b">
        <f aca="true" t="shared" si="16" ref="AB42:AB60">AND(J42,X42=FALSE,L42&lt;M42-1)</f>
        <v>0</v>
      </c>
      <c r="AC42" s="156">
        <f>IF(AB42,"NON CONSENTITO","")</f>
      </c>
      <c r="AD42" s="109">
        <f>IF(AND(N42,X42=FALSE,L42=$L$6,$S$6=1),K42,"")</f>
      </c>
    </row>
    <row r="43" spans="1:30" ht="21.75" customHeight="1">
      <c r="A43" s="327"/>
      <c r="B43" s="55" t="s">
        <v>59</v>
      </c>
      <c r="C43" s="107"/>
      <c r="D43" s="107"/>
      <c r="E43" s="108"/>
      <c r="F43" s="107"/>
      <c r="G43" s="236">
        <v>9</v>
      </c>
      <c r="H43" s="237"/>
      <c r="I43" s="234"/>
      <c r="J43" s="3" t="b">
        <v>0</v>
      </c>
      <c r="K43" s="40">
        <f>IF(J43=TRUE,G43,"")</f>
      </c>
      <c r="L43" s="238"/>
      <c r="M43" s="58">
        <v>1</v>
      </c>
      <c r="N43" s="47" t="b">
        <v>0</v>
      </c>
      <c r="O43" s="20">
        <f>IF(L43=1,IF(K43="",0,K43),0)</f>
        <v>0</v>
      </c>
      <c r="P43" s="22">
        <f>IF(L43=2,IF(K43="",0,K43),0)</f>
        <v>0</v>
      </c>
      <c r="Q43" s="190">
        <f>IF(U43,"SCEGLIERE!",IF(OR(X43,W43,V43),"ANNO ?",IF(S43&lt;&gt;"","ANTICIPO","")))</f>
      </c>
      <c r="R43" s="155"/>
      <c r="S43" s="56">
        <f>IF(AND(V43=FALSE,X43=FALSE,M43-L43=1,J43,N43=FALSE),K43,"")</f>
      </c>
      <c r="T43" s="202"/>
      <c r="U43" s="202" t="b">
        <f t="shared" si="14"/>
        <v>0</v>
      </c>
      <c r="V43" s="202" t="b">
        <f t="shared" si="15"/>
        <v>0</v>
      </c>
      <c r="W43" s="202" t="b">
        <f>IF(AND(N43,L43&gt;$L$6-$S$6+1),TRUE,FALSE)</f>
        <v>0</v>
      </c>
      <c r="X43" s="202" t="b">
        <f>IF(OR(AND(J43=FALSE,N43=FALSE),AND(L43&lt;3,L43&gt;0)),FALSE,TRUE)</f>
        <v>0</v>
      </c>
      <c r="Y43" s="56">
        <f>IF(Q43="ANTICIPO",1,"")</f>
      </c>
      <c r="Z43" s="203" t="b">
        <f>AND(N43,X43=FALSE,L43&lt;$L$6,L43&lt;M43)</f>
        <v>0</v>
      </c>
      <c r="AA43" s="194">
        <f aca="true" t="shared" si="17" ref="AA43:AA60">IF(Z43,1,"")</f>
      </c>
      <c r="AB43" s="203" t="b">
        <f>AND(J43,X43=FALSE,L43&lt;M43-1)</f>
        <v>0</v>
      </c>
      <c r="AC43" s="156">
        <f aca="true" t="shared" si="18" ref="AC43:AC60">IF(AB43,"NON CONSENTITO","")</f>
      </c>
      <c r="AD43" s="109">
        <f>IF(AND(N43,X43=FALSE,L43=$L$6,$S$6=1),K43,"")</f>
      </c>
    </row>
    <row r="44" spans="1:30" ht="21.75" customHeight="1">
      <c r="A44" s="327"/>
      <c r="B44" s="55" t="s">
        <v>65</v>
      </c>
      <c r="C44" s="107"/>
      <c r="D44" s="107"/>
      <c r="E44" s="108"/>
      <c r="F44" s="107"/>
      <c r="G44" s="236">
        <v>6</v>
      </c>
      <c r="H44" s="237"/>
      <c r="I44" s="234"/>
      <c r="J44" s="3" t="b">
        <v>0</v>
      </c>
      <c r="K44" s="40">
        <f aca="true" t="shared" si="19" ref="K44:K60">IF(J44=TRUE,G44,"")</f>
      </c>
      <c r="L44" s="238"/>
      <c r="M44" s="58">
        <v>1</v>
      </c>
      <c r="N44" s="47" t="b">
        <v>0</v>
      </c>
      <c r="O44" s="20">
        <f>IF(L44=1,IF(K44="",0,K44),0)</f>
        <v>0</v>
      </c>
      <c r="P44" s="22">
        <f>IF(L44=2,IF(K44="",0,K44),0)</f>
        <v>0</v>
      </c>
      <c r="Q44" s="190">
        <f>IF(U44,"SCEGLIERE!",IF(OR(X44,W44,V44),"ANNO ?",IF(S44&lt;&gt;"","ANTICIPO","")))</f>
      </c>
      <c r="R44" s="155"/>
      <c r="S44" s="56">
        <f t="shared" si="13"/>
      </c>
      <c r="T44" s="202"/>
      <c r="U44" s="202" t="b">
        <f t="shared" si="14"/>
        <v>0</v>
      </c>
      <c r="V44" s="202" t="b">
        <f t="shared" si="15"/>
        <v>0</v>
      </c>
      <c r="W44" s="202" t="b">
        <f aca="true" t="shared" si="20" ref="W44:W67">IF(AND(N44,L44&gt;$L$6-$S$6+1),TRUE,FALSE)</f>
        <v>0</v>
      </c>
      <c r="X44" s="202" t="b">
        <f aca="true" t="shared" si="21" ref="X44:X67">IF(OR(AND(J44=FALSE,N44=FALSE),AND(L44&lt;3,L44&gt;0)),FALSE,TRUE)</f>
        <v>0</v>
      </c>
      <c r="Y44" s="56">
        <f aca="true" t="shared" si="22" ref="Y44:Y60">IF(Q44="ANTICIPO",1,"")</f>
      </c>
      <c r="Z44" s="203" t="b">
        <f>AND(N44,X44=FALSE,L44&lt;$L$6,L44&lt;M44)</f>
        <v>0</v>
      </c>
      <c r="AA44" s="194">
        <f t="shared" si="17"/>
      </c>
      <c r="AB44" s="203" t="b">
        <f t="shared" si="16"/>
        <v>0</v>
      </c>
      <c r="AC44" s="156">
        <f t="shared" si="18"/>
      </c>
      <c r="AD44" s="109">
        <f aca="true" t="shared" si="23" ref="AD44:AD67">IF(AND(N44,X44=FALSE,L44=$L$6,$S$6=1),K44,"")</f>
      </c>
    </row>
    <row r="45" spans="1:30" ht="21.75" customHeight="1">
      <c r="A45" s="327"/>
      <c r="B45" s="55" t="s">
        <v>90</v>
      </c>
      <c r="C45" s="107"/>
      <c r="D45" s="107"/>
      <c r="E45" s="108"/>
      <c r="F45" s="107"/>
      <c r="G45" s="236">
        <v>6</v>
      </c>
      <c r="H45" s="237"/>
      <c r="I45" s="234"/>
      <c r="J45" s="3" t="b">
        <v>0</v>
      </c>
      <c r="K45" s="40">
        <f>IF(J45=TRUE,G45,"")</f>
      </c>
      <c r="L45" s="238"/>
      <c r="M45" s="58">
        <v>2</v>
      </c>
      <c r="N45" s="47" t="b">
        <v>0</v>
      </c>
      <c r="O45" s="20">
        <f>IF(L45=1,IF(K45="",0,K45),0)</f>
        <v>0</v>
      </c>
      <c r="P45" s="22">
        <f>IF(L45=2,IF(K45="",0,K45),0)</f>
        <v>0</v>
      </c>
      <c r="Q45" s="190">
        <f>IF(U45,"SCEGLIERE!",IF(OR(X45,W45,V45),"ANNO ?",IF(S45&lt;&gt;"","ANTICIPO","")))</f>
      </c>
      <c r="R45" s="155"/>
      <c r="S45" s="56">
        <f>IF(AND(V45=FALSE,X45=FALSE,M45-L45=1,J45,N45=FALSE),K45,"")</f>
      </c>
      <c r="T45" s="202"/>
      <c r="U45" s="202" t="b">
        <f t="shared" si="14"/>
        <v>0</v>
      </c>
      <c r="V45" s="202" t="b">
        <f t="shared" si="15"/>
        <v>0</v>
      </c>
      <c r="W45" s="202" t="b">
        <f>IF(AND(N45,L45&gt;$L$6-$S$6+1),TRUE,FALSE)</f>
        <v>0</v>
      </c>
      <c r="X45" s="202" t="b">
        <f>IF(OR(AND(J45=FALSE,N45=FALSE),AND(L45&lt;3,L45&gt;0)),FALSE,TRUE)</f>
        <v>0</v>
      </c>
      <c r="Y45" s="56">
        <f>IF(Q45="ANTICIPO",1,"")</f>
      </c>
      <c r="Z45" s="203" t="b">
        <f aca="true" t="shared" si="24" ref="Z45:Z67">AND(N45,X45=FALSE,L45&lt;$L$6,L45&lt;M45)</f>
        <v>0</v>
      </c>
      <c r="AA45" s="194">
        <f t="shared" si="17"/>
      </c>
      <c r="AB45" s="203" t="b">
        <f>AND(J45,X45=FALSE,L45&lt;M45-1)</f>
        <v>0</v>
      </c>
      <c r="AC45" s="156">
        <f t="shared" si="18"/>
      </c>
      <c r="AD45" s="109">
        <f>IF(AND(N45,X45=FALSE,L45=$L$6,$S$6=1),K45,"")</f>
      </c>
    </row>
    <row r="46" spans="1:30" ht="21.75" customHeight="1">
      <c r="A46" s="327"/>
      <c r="B46" s="55" t="s">
        <v>80</v>
      </c>
      <c r="C46" s="107"/>
      <c r="D46" s="107"/>
      <c r="E46" s="108"/>
      <c r="F46" s="107"/>
      <c r="G46" s="236">
        <v>6</v>
      </c>
      <c r="H46" s="237"/>
      <c r="I46" s="234"/>
      <c r="J46" s="3" t="b">
        <v>0</v>
      </c>
      <c r="K46" s="40">
        <f t="shared" si="19"/>
      </c>
      <c r="L46" s="238"/>
      <c r="M46" s="58">
        <v>1</v>
      </c>
      <c r="N46" s="47" t="b">
        <v>0</v>
      </c>
      <c r="O46" s="20">
        <f aca="true" t="shared" si="25" ref="O46:O60">IF(L46=1,IF(K46="",0,K46),0)</f>
        <v>0</v>
      </c>
      <c r="P46" s="22">
        <f aca="true" t="shared" si="26" ref="P46:P60">IF(L46=2,IF(K46="",0,K46),0)</f>
        <v>0</v>
      </c>
      <c r="Q46" s="190">
        <f>IF(AND(J46=TRUE,$G$15=1),"GIÀ SCELTO!",IF(U46,"SCEGLIERE!",IF(OR(X46,W46,V46),"ANNO ?",IF(S46&lt;&gt;"","ANTICIPO",""))))</f>
      </c>
      <c r="R46" s="155"/>
      <c r="S46" s="56">
        <f t="shared" si="13"/>
      </c>
      <c r="T46" s="202"/>
      <c r="U46" s="202" t="b">
        <f t="shared" si="14"/>
        <v>0</v>
      </c>
      <c r="V46" s="202" t="b">
        <f t="shared" si="15"/>
        <v>0</v>
      </c>
      <c r="W46" s="202" t="b">
        <f t="shared" si="20"/>
        <v>0</v>
      </c>
      <c r="X46" s="202" t="b">
        <f t="shared" si="21"/>
        <v>0</v>
      </c>
      <c r="Y46" s="56">
        <f t="shared" si="22"/>
      </c>
      <c r="Z46" s="203" t="b">
        <f t="shared" si="24"/>
        <v>0</v>
      </c>
      <c r="AA46" s="194">
        <f t="shared" si="17"/>
      </c>
      <c r="AB46" s="203" t="b">
        <f t="shared" si="16"/>
        <v>0</v>
      </c>
      <c r="AC46" s="156">
        <f t="shared" si="18"/>
      </c>
      <c r="AD46" s="109">
        <f t="shared" si="23"/>
      </c>
    </row>
    <row r="47" spans="1:30" ht="21.75" customHeight="1">
      <c r="A47" s="327"/>
      <c r="B47" s="55" t="s">
        <v>82</v>
      </c>
      <c r="C47" s="134"/>
      <c r="D47" s="134"/>
      <c r="E47" s="108"/>
      <c r="F47" s="107"/>
      <c r="G47" s="236">
        <v>9</v>
      </c>
      <c r="H47" s="237"/>
      <c r="I47" s="234"/>
      <c r="J47" s="3" t="b">
        <v>0</v>
      </c>
      <c r="K47" s="40">
        <f>IF(J47=TRUE,G47,"")</f>
      </c>
      <c r="L47" s="238"/>
      <c r="M47" s="58">
        <v>2</v>
      </c>
      <c r="N47" s="47" t="b">
        <v>0</v>
      </c>
      <c r="O47" s="20">
        <f>IF(L47=1,IF(K47="",0,K47),0)</f>
        <v>0</v>
      </c>
      <c r="P47" s="22">
        <f>IF(L47=2,IF(K47="",0,K47),0)</f>
        <v>0</v>
      </c>
      <c r="Q47" s="190">
        <f aca="true" t="shared" si="27" ref="Q47:Q53">IF(U47,"SCEGLIERE!",IF(OR(X47,W47,V47),"ANNO ?",IF(S47&lt;&gt;"","ANTICIPO","")))</f>
      </c>
      <c r="R47" s="155"/>
      <c r="S47" s="56">
        <f>IF(AND(V47=FALSE,X47=FALSE,M47-L47=1,J47,N47=FALSE),K47,"")</f>
      </c>
      <c r="T47" s="202"/>
      <c r="U47" s="202" t="b">
        <f t="shared" si="14"/>
        <v>0</v>
      </c>
      <c r="V47" s="202" t="b">
        <f t="shared" si="15"/>
        <v>0</v>
      </c>
      <c r="W47" s="202" t="b">
        <f>IF(AND(N47,L47&gt;$L$6-$S$6+1),TRUE,FALSE)</f>
        <v>0</v>
      </c>
      <c r="X47" s="202" t="b">
        <f>IF(OR(AND(J47=FALSE,N47=FALSE),AND(L47&lt;3,L47&gt;0)),FALSE,TRUE)</f>
        <v>0</v>
      </c>
      <c r="Y47" s="56">
        <f>IF(Q47="ANTICIPO",1,"")</f>
      </c>
      <c r="Z47" s="203" t="b">
        <f t="shared" si="24"/>
        <v>0</v>
      </c>
      <c r="AA47" s="194">
        <f t="shared" si="17"/>
      </c>
      <c r="AB47" s="203" t="b">
        <f>AND(J47,X47=FALSE,L47&lt;M47-1)</f>
        <v>0</v>
      </c>
      <c r="AC47" s="156">
        <f t="shared" si="18"/>
      </c>
      <c r="AD47" s="109">
        <f>IF(AND(N47,X47=FALSE,L47=$L$6,$S$6=1),K47,"")</f>
      </c>
    </row>
    <row r="48" spans="1:30" ht="21.75" customHeight="1">
      <c r="A48" s="328"/>
      <c r="B48" s="55" t="s">
        <v>89</v>
      </c>
      <c r="C48" s="134"/>
      <c r="D48" s="134"/>
      <c r="E48" s="108"/>
      <c r="F48" s="107"/>
      <c r="G48" s="236">
        <v>6</v>
      </c>
      <c r="H48" s="237"/>
      <c r="I48" s="234"/>
      <c r="J48" s="3" t="b">
        <v>0</v>
      </c>
      <c r="K48" s="40">
        <f t="shared" si="19"/>
      </c>
      <c r="L48" s="238"/>
      <c r="M48" s="58">
        <v>2</v>
      </c>
      <c r="N48" s="47" t="b">
        <v>0</v>
      </c>
      <c r="O48" s="20">
        <f t="shared" si="25"/>
        <v>0</v>
      </c>
      <c r="P48" s="22">
        <f t="shared" si="26"/>
        <v>0</v>
      </c>
      <c r="Q48" s="190">
        <f t="shared" si="27"/>
      </c>
      <c r="R48" s="155"/>
      <c r="S48" s="56">
        <f t="shared" si="13"/>
      </c>
      <c r="T48" s="202"/>
      <c r="U48" s="202" t="b">
        <f t="shared" si="14"/>
        <v>0</v>
      </c>
      <c r="V48" s="202" t="b">
        <f t="shared" si="15"/>
        <v>0</v>
      </c>
      <c r="W48" s="202" t="b">
        <f t="shared" si="20"/>
        <v>0</v>
      </c>
      <c r="X48" s="202" t="b">
        <f t="shared" si="21"/>
        <v>0</v>
      </c>
      <c r="Y48" s="56">
        <f t="shared" si="22"/>
      </c>
      <c r="Z48" s="203" t="b">
        <f t="shared" si="24"/>
        <v>0</v>
      </c>
      <c r="AA48" s="194">
        <f t="shared" si="17"/>
      </c>
      <c r="AB48" s="203" t="b">
        <f t="shared" si="16"/>
        <v>0</v>
      </c>
      <c r="AC48" s="156">
        <f t="shared" si="18"/>
      </c>
      <c r="AD48" s="109">
        <f t="shared" si="23"/>
      </c>
    </row>
    <row r="49" spans="1:30" ht="21.75" customHeight="1">
      <c r="A49" s="328"/>
      <c r="B49" s="55" t="s">
        <v>83</v>
      </c>
      <c r="C49" s="107"/>
      <c r="D49" s="107"/>
      <c r="E49" s="108"/>
      <c r="F49" s="107"/>
      <c r="G49" s="236">
        <v>6</v>
      </c>
      <c r="H49" s="237"/>
      <c r="I49" s="234"/>
      <c r="J49" s="3" t="b">
        <v>0</v>
      </c>
      <c r="K49" s="40">
        <f>IF(J49=TRUE,G49,"")</f>
      </c>
      <c r="L49" s="238"/>
      <c r="M49" s="58">
        <v>2</v>
      </c>
      <c r="N49" s="47" t="b">
        <v>0</v>
      </c>
      <c r="O49" s="20">
        <f>IF(L49=1,IF(K49="",0,K49),0)</f>
        <v>0</v>
      </c>
      <c r="P49" s="22">
        <f>IF(L49=2,IF(K49="",0,K49),0)</f>
        <v>0</v>
      </c>
      <c r="Q49" s="190">
        <f t="shared" si="27"/>
      </c>
      <c r="R49" s="155"/>
      <c r="S49" s="56">
        <f>IF(AND(V49=FALSE,X49=FALSE,M49-L49=1,J49,N49=FALSE),K49,"")</f>
      </c>
      <c r="T49" s="202"/>
      <c r="U49" s="202" t="b">
        <f t="shared" si="14"/>
        <v>0</v>
      </c>
      <c r="V49" s="202" t="b">
        <f t="shared" si="15"/>
        <v>0</v>
      </c>
      <c r="W49" s="202" t="b">
        <f>IF(AND(N49,L49&gt;$L$6-$S$6+1),TRUE,FALSE)</f>
        <v>0</v>
      </c>
      <c r="X49" s="202" t="b">
        <f>IF(OR(AND(J49=FALSE,N49=FALSE),AND(L49&lt;3,L49&gt;0)),FALSE,TRUE)</f>
        <v>0</v>
      </c>
      <c r="Y49" s="56">
        <f>IF(Q49="ANTICIPO",1,"")</f>
      </c>
      <c r="Z49" s="203" t="b">
        <f t="shared" si="24"/>
        <v>0</v>
      </c>
      <c r="AA49" s="194">
        <f t="shared" si="17"/>
      </c>
      <c r="AB49" s="203" t="b">
        <f>AND(J49,X49=FALSE,L49&lt;M49-1)</f>
        <v>0</v>
      </c>
      <c r="AC49" s="156">
        <f t="shared" si="18"/>
      </c>
      <c r="AD49" s="109">
        <f>IF(AND(N49,X49=FALSE,L49=$L$6,$S$6=1),K49,"")</f>
      </c>
    </row>
    <row r="50" spans="1:30" ht="21.75" customHeight="1">
      <c r="A50" s="328"/>
      <c r="B50" s="55" t="s">
        <v>96</v>
      </c>
      <c r="C50" s="107"/>
      <c r="D50" s="107"/>
      <c r="E50" s="108"/>
      <c r="F50" s="107"/>
      <c r="G50" s="236">
        <v>6</v>
      </c>
      <c r="H50" s="237"/>
      <c r="I50" s="234"/>
      <c r="J50" s="3" t="b">
        <v>0</v>
      </c>
      <c r="K50" s="40">
        <f>IF(J50=TRUE,G50,"")</f>
      </c>
      <c r="L50" s="238"/>
      <c r="M50" s="58">
        <v>2</v>
      </c>
      <c r="N50" s="47" t="b">
        <v>0</v>
      </c>
      <c r="O50" s="20">
        <f>IF(L50=1,IF(K50="",0,K50),0)</f>
        <v>0</v>
      </c>
      <c r="P50" s="22">
        <f>IF(L50=2,IF(K50="",0,K50),0)</f>
        <v>0</v>
      </c>
      <c r="Q50" s="190">
        <f t="shared" si="27"/>
      </c>
      <c r="R50" s="155"/>
      <c r="S50" s="56">
        <f>IF(AND(V50=FALSE,X50=FALSE,M50-L50=1,J50,N50=FALSE),K50,"")</f>
      </c>
      <c r="T50" s="202"/>
      <c r="U50" s="202" t="b">
        <f t="shared" si="14"/>
        <v>0</v>
      </c>
      <c r="V50" s="202" t="b">
        <f t="shared" si="15"/>
        <v>0</v>
      </c>
      <c r="W50" s="202" t="b">
        <f>IF(AND(N50,L50&gt;$L$6-$S$6+1),TRUE,FALSE)</f>
        <v>0</v>
      </c>
      <c r="X50" s="202" t="b">
        <f>IF(OR(AND(J50=FALSE,N50=FALSE),AND(L50&lt;3,L50&gt;0)),FALSE,TRUE)</f>
        <v>0</v>
      </c>
      <c r="Y50" s="56">
        <f>IF(Q50="ANTICIPO",1,"")</f>
      </c>
      <c r="Z50" s="203" t="b">
        <f>AND(N50,X50=FALSE,L50&lt;$L$6,L50&lt;M50)</f>
        <v>0</v>
      </c>
      <c r="AA50" s="194">
        <f>IF(Z50,1,"")</f>
      </c>
      <c r="AB50" s="203" t="b">
        <f>AND(J50,X50=FALSE,L50&lt;M50-1)</f>
        <v>0</v>
      </c>
      <c r="AC50" s="156">
        <f>IF(AB50,"NON CONSENTITO","")</f>
      </c>
      <c r="AD50" s="109">
        <f>IF(AND(N50,X50=FALSE,L50=$L$6,$S$6=1),K50,"")</f>
      </c>
    </row>
    <row r="51" spans="1:30" ht="21.75" customHeight="1">
      <c r="A51" s="329"/>
      <c r="B51" s="55" t="s">
        <v>60</v>
      </c>
      <c r="C51" s="107"/>
      <c r="D51" s="107"/>
      <c r="E51" s="108"/>
      <c r="F51" s="107"/>
      <c r="G51" s="236">
        <v>6</v>
      </c>
      <c r="H51" s="237"/>
      <c r="I51" s="234"/>
      <c r="J51" s="3" t="b">
        <v>0</v>
      </c>
      <c r="K51" s="40">
        <f t="shared" si="19"/>
      </c>
      <c r="L51" s="238"/>
      <c r="M51" s="58">
        <v>2</v>
      </c>
      <c r="N51" s="47" t="b">
        <v>0</v>
      </c>
      <c r="O51" s="20">
        <f t="shared" si="25"/>
        <v>0</v>
      </c>
      <c r="P51" s="22">
        <f t="shared" si="26"/>
        <v>0</v>
      </c>
      <c r="Q51" s="190">
        <f t="shared" si="27"/>
      </c>
      <c r="R51" s="155"/>
      <c r="S51" s="56">
        <f t="shared" si="13"/>
      </c>
      <c r="T51" s="202"/>
      <c r="U51" s="202" t="b">
        <f t="shared" si="14"/>
        <v>0</v>
      </c>
      <c r="V51" s="202" t="b">
        <f t="shared" si="15"/>
        <v>0</v>
      </c>
      <c r="W51" s="202" t="b">
        <f t="shared" si="20"/>
        <v>0</v>
      </c>
      <c r="X51" s="202" t="b">
        <f t="shared" si="21"/>
        <v>0</v>
      </c>
      <c r="Y51" s="56">
        <f t="shared" si="22"/>
      </c>
      <c r="Z51" s="203" t="b">
        <f t="shared" si="24"/>
        <v>0</v>
      </c>
      <c r="AA51" s="194">
        <f t="shared" si="17"/>
      </c>
      <c r="AB51" s="203" t="b">
        <f t="shared" si="16"/>
        <v>0</v>
      </c>
      <c r="AC51" s="156">
        <f t="shared" si="18"/>
      </c>
      <c r="AD51" s="109">
        <f t="shared" si="23"/>
      </c>
    </row>
    <row r="52" spans="1:30" ht="21.75" customHeight="1">
      <c r="A52" s="329"/>
      <c r="B52" s="55" t="s">
        <v>50</v>
      </c>
      <c r="C52" s="107"/>
      <c r="D52" s="107"/>
      <c r="E52" s="108"/>
      <c r="F52" s="107"/>
      <c r="G52" s="236">
        <v>6</v>
      </c>
      <c r="H52" s="237"/>
      <c r="I52" s="234"/>
      <c r="J52" s="3" t="b">
        <v>0</v>
      </c>
      <c r="K52" s="40">
        <f t="shared" si="19"/>
      </c>
      <c r="L52" s="238"/>
      <c r="M52" s="58">
        <v>1</v>
      </c>
      <c r="N52" s="47" t="b">
        <v>0</v>
      </c>
      <c r="O52" s="20">
        <f t="shared" si="25"/>
        <v>0</v>
      </c>
      <c r="P52" s="22">
        <f t="shared" si="26"/>
        <v>0</v>
      </c>
      <c r="Q52" s="190">
        <f t="shared" si="27"/>
      </c>
      <c r="R52" s="155"/>
      <c r="S52" s="56">
        <f t="shared" si="13"/>
      </c>
      <c r="T52" s="202"/>
      <c r="U52" s="202" t="b">
        <f t="shared" si="14"/>
        <v>0</v>
      </c>
      <c r="V52" s="202" t="b">
        <f t="shared" si="15"/>
        <v>0</v>
      </c>
      <c r="W52" s="202" t="b">
        <f t="shared" si="20"/>
        <v>0</v>
      </c>
      <c r="X52" s="202" t="b">
        <f t="shared" si="21"/>
        <v>0</v>
      </c>
      <c r="Y52" s="56">
        <f t="shared" si="22"/>
      </c>
      <c r="Z52" s="203" t="b">
        <f t="shared" si="24"/>
        <v>0</v>
      </c>
      <c r="AA52" s="194">
        <f t="shared" si="17"/>
      </c>
      <c r="AB52" s="203" t="b">
        <f t="shared" si="16"/>
        <v>0</v>
      </c>
      <c r="AC52" s="156">
        <f t="shared" si="18"/>
      </c>
      <c r="AD52" s="109">
        <f t="shared" si="23"/>
      </c>
    </row>
    <row r="53" spans="1:30" ht="21.75" customHeight="1">
      <c r="A53" s="329"/>
      <c r="B53" s="55" t="s">
        <v>66</v>
      </c>
      <c r="C53" s="106"/>
      <c r="D53" s="134"/>
      <c r="E53" s="108"/>
      <c r="F53" s="107"/>
      <c r="G53" s="236">
        <v>6</v>
      </c>
      <c r="H53" s="237"/>
      <c r="I53" s="234"/>
      <c r="J53" s="3" t="b">
        <v>0</v>
      </c>
      <c r="K53" s="40">
        <f t="shared" si="19"/>
      </c>
      <c r="L53" s="238"/>
      <c r="M53" s="58">
        <v>2</v>
      </c>
      <c r="N53" s="47" t="b">
        <v>0</v>
      </c>
      <c r="O53" s="20">
        <f t="shared" si="25"/>
        <v>0</v>
      </c>
      <c r="P53" s="22">
        <f t="shared" si="26"/>
        <v>0</v>
      </c>
      <c r="Q53" s="190">
        <f t="shared" si="27"/>
      </c>
      <c r="R53" s="155"/>
      <c r="S53" s="56">
        <f t="shared" si="13"/>
      </c>
      <c r="T53" s="202"/>
      <c r="U53" s="202" t="b">
        <f t="shared" si="14"/>
        <v>0</v>
      </c>
      <c r="V53" s="202" t="b">
        <f t="shared" si="15"/>
        <v>0</v>
      </c>
      <c r="W53" s="202" t="b">
        <f t="shared" si="20"/>
        <v>0</v>
      </c>
      <c r="X53" s="202" t="b">
        <f t="shared" si="21"/>
        <v>0</v>
      </c>
      <c r="Y53" s="56">
        <f t="shared" si="22"/>
      </c>
      <c r="Z53" s="203" t="b">
        <f t="shared" si="24"/>
        <v>0</v>
      </c>
      <c r="AA53" s="194">
        <f t="shared" si="17"/>
      </c>
      <c r="AB53" s="203" t="b">
        <f t="shared" si="16"/>
        <v>0</v>
      </c>
      <c r="AC53" s="156">
        <f t="shared" si="18"/>
      </c>
      <c r="AD53" s="109">
        <f t="shared" si="23"/>
      </c>
    </row>
    <row r="54" spans="1:30" ht="21.75" customHeight="1">
      <c r="A54" s="329"/>
      <c r="B54" s="55" t="s">
        <v>97</v>
      </c>
      <c r="C54" s="106"/>
      <c r="D54" s="134"/>
      <c r="E54" s="108"/>
      <c r="F54" s="107"/>
      <c r="G54" s="236">
        <v>6</v>
      </c>
      <c r="H54" s="237"/>
      <c r="I54" s="234"/>
      <c r="J54" s="3" t="b">
        <v>0</v>
      </c>
      <c r="K54" s="40">
        <f>IF(J54=TRUE,G54,"")</f>
      </c>
      <c r="L54" s="238"/>
      <c r="M54" s="58">
        <v>2</v>
      </c>
      <c r="N54" s="47" t="b">
        <v>0</v>
      </c>
      <c r="O54" s="20">
        <f>IF(L54=1,IF(K54="",0,K54),0)</f>
        <v>0</v>
      </c>
      <c r="P54" s="22">
        <f>IF(L54=2,IF(K54="",0,K54),0)</f>
        <v>0</v>
      </c>
      <c r="Q54" s="190">
        <f>IF(U54,"SCEGLIERE!",IF(OR(X54,W54,V54),"ANNO ?",IF(S54&lt;&gt;"","ANTICIPO","")))</f>
      </c>
      <c r="R54" s="155"/>
      <c r="S54" s="56">
        <f>IF(AND(V54=FALSE,X54=FALSE,M54-L54=1,J54,N54=FALSE),K54,"")</f>
      </c>
      <c r="T54" s="202"/>
      <c r="U54" s="202" t="b">
        <f t="shared" si="14"/>
        <v>0</v>
      </c>
      <c r="V54" s="202" t="b">
        <f t="shared" si="15"/>
        <v>0</v>
      </c>
      <c r="W54" s="202" t="b">
        <f>IF(AND(N54,L54&gt;$L$6-$S$6+1),TRUE,FALSE)</f>
        <v>0</v>
      </c>
      <c r="X54" s="202" t="b">
        <f>IF(OR(AND(J54=FALSE,N54=FALSE),AND(L54&lt;3,L54&gt;0)),FALSE,TRUE)</f>
        <v>0</v>
      </c>
      <c r="Y54" s="56">
        <f>IF(Q54="ANTICIPO",1,"")</f>
      </c>
      <c r="Z54" s="203" t="b">
        <f>AND(N54,X54=FALSE,L54&lt;$L$6,L54&lt;M54)</f>
        <v>0</v>
      </c>
      <c r="AA54" s="194">
        <f>IF(Z54,1,"")</f>
      </c>
      <c r="AB54" s="203" t="b">
        <f>AND(J54,X54=FALSE,L54&lt;M54-1)</f>
        <v>0</v>
      </c>
      <c r="AC54" s="156">
        <f>IF(AB54,"NON CONSENTITO","")</f>
      </c>
      <c r="AD54" s="109">
        <f>IF(AND(N54,X54=FALSE,L54=$L$6,$S$6=1),K54,"")</f>
      </c>
    </row>
    <row r="55" spans="1:30" ht="21.75" customHeight="1">
      <c r="A55" s="329"/>
      <c r="B55" s="55" t="s">
        <v>77</v>
      </c>
      <c r="C55" s="106"/>
      <c r="D55" s="134"/>
      <c r="E55" s="108"/>
      <c r="F55" s="107"/>
      <c r="G55" s="236">
        <v>6</v>
      </c>
      <c r="H55" s="237"/>
      <c r="I55" s="234"/>
      <c r="J55" s="3" t="b">
        <v>0</v>
      </c>
      <c r="K55" s="40">
        <f>IF(J55=TRUE,G55,"")</f>
      </c>
      <c r="L55" s="238"/>
      <c r="M55" s="58">
        <v>1</v>
      </c>
      <c r="N55" s="47" t="b">
        <v>0</v>
      </c>
      <c r="O55" s="20">
        <f>IF(L55=1,IF(K55="",0,K55),0)</f>
        <v>0</v>
      </c>
      <c r="P55" s="22">
        <f>IF(L55=2,IF(K55="",0,K55),0)</f>
        <v>0</v>
      </c>
      <c r="Q55" s="190">
        <f>IF(AND(J55=TRUE,$G$15=2),"GIÀ SCELTO!",IF(U55,"SCEGLIERE!",IF(OR(X55,W55,V55),"ANNO ?",IF(S55&lt;&gt;"","ANTICIPO",""))))</f>
      </c>
      <c r="R55" s="155"/>
      <c r="S55" s="56">
        <f>IF(AND(V55=FALSE,X55=FALSE,M55-L55=1,J55,N55=FALSE),K55,"")</f>
      </c>
      <c r="T55" s="202"/>
      <c r="U55" s="202" t="b">
        <f t="shared" si="14"/>
        <v>0</v>
      </c>
      <c r="V55" s="202" t="b">
        <f t="shared" si="15"/>
        <v>0</v>
      </c>
      <c r="W55" s="202" t="b">
        <f>IF(AND(N55,L55&gt;$L$6-$S$6+1),TRUE,FALSE)</f>
        <v>0</v>
      </c>
      <c r="X55" s="202" t="b">
        <f>IF(OR(AND(J55=FALSE,N55=FALSE),AND(L55&lt;3,L55&gt;0)),FALSE,TRUE)</f>
        <v>0</v>
      </c>
      <c r="Y55" s="56">
        <f>IF(Q55="ANTICIPO",1,"")</f>
      </c>
      <c r="Z55" s="203" t="b">
        <f>AND(N55,X55=FALSE,L55&lt;$L$6,L55&lt;M55)</f>
        <v>0</v>
      </c>
      <c r="AA55" s="194">
        <f>IF(Z55,1,"")</f>
      </c>
      <c r="AB55" s="203" t="b">
        <f>AND(J55,X55=FALSE,L55&lt;M55-1)</f>
        <v>0</v>
      </c>
      <c r="AC55" s="156">
        <f>IF(AB55,"NON CONSENTITO","")</f>
      </c>
      <c r="AD55" s="109">
        <f>IF(AND(N55,X55=FALSE,L55=$L$6,$S$6=1),K55,"")</f>
      </c>
    </row>
    <row r="56" spans="1:30" ht="21.75" customHeight="1">
      <c r="A56" s="329"/>
      <c r="B56" s="55" t="s">
        <v>49</v>
      </c>
      <c r="C56" s="106"/>
      <c r="D56" s="134"/>
      <c r="E56" s="108"/>
      <c r="F56" s="107"/>
      <c r="G56" s="236">
        <v>6</v>
      </c>
      <c r="H56" s="237"/>
      <c r="I56" s="234"/>
      <c r="J56" s="3" t="b">
        <v>0</v>
      </c>
      <c r="K56" s="40">
        <f t="shared" si="19"/>
      </c>
      <c r="L56" s="238"/>
      <c r="M56" s="58">
        <v>1</v>
      </c>
      <c r="N56" s="47" t="b">
        <v>0</v>
      </c>
      <c r="O56" s="20">
        <f t="shared" si="25"/>
        <v>0</v>
      </c>
      <c r="P56" s="22">
        <f t="shared" si="26"/>
        <v>0</v>
      </c>
      <c r="Q56" s="190">
        <f>IF(U56,"SCEGLIERE!",IF(OR(X56,W56,V56),"ANNO ?",IF(S56&lt;&gt;"","ANTICIPO","")))</f>
      </c>
      <c r="R56" s="155"/>
      <c r="S56" s="56">
        <f t="shared" si="13"/>
      </c>
      <c r="T56" s="202"/>
      <c r="U56" s="202" t="b">
        <f t="shared" si="14"/>
        <v>0</v>
      </c>
      <c r="V56" s="202" t="b">
        <f t="shared" si="15"/>
        <v>0</v>
      </c>
      <c r="W56" s="202" t="b">
        <f t="shared" si="20"/>
        <v>0</v>
      </c>
      <c r="X56" s="202" t="b">
        <f t="shared" si="21"/>
        <v>0</v>
      </c>
      <c r="Y56" s="56">
        <f t="shared" si="22"/>
      </c>
      <c r="Z56" s="203" t="b">
        <f t="shared" si="24"/>
        <v>0</v>
      </c>
      <c r="AA56" s="194">
        <f t="shared" si="17"/>
      </c>
      <c r="AB56" s="203" t="b">
        <f t="shared" si="16"/>
        <v>0</v>
      </c>
      <c r="AC56" s="156">
        <f t="shared" si="18"/>
      </c>
      <c r="AD56" s="109">
        <f t="shared" si="23"/>
      </c>
    </row>
    <row r="57" spans="1:30" ht="21.75" customHeight="1">
      <c r="A57" s="329"/>
      <c r="B57" s="55" t="s">
        <v>63</v>
      </c>
      <c r="C57" s="106"/>
      <c r="D57" s="134"/>
      <c r="E57" s="108"/>
      <c r="F57" s="107"/>
      <c r="G57" s="236">
        <v>12</v>
      </c>
      <c r="H57" s="237"/>
      <c r="I57" s="234"/>
      <c r="J57" s="3" t="b">
        <v>0</v>
      </c>
      <c r="K57" s="40">
        <f>IF(J57=TRUE,G57,"")</f>
      </c>
      <c r="L57" s="238"/>
      <c r="M57" s="58">
        <v>1</v>
      </c>
      <c r="N57" s="47" t="b">
        <v>0</v>
      </c>
      <c r="O57" s="20">
        <f>IF(L57=1,IF(K57="",0,K57),0)</f>
        <v>0</v>
      </c>
      <c r="P57" s="22">
        <f>IF(L57=2,IF(K57="",0,K57),0)</f>
        <v>0</v>
      </c>
      <c r="Q57" s="190">
        <f>IF(U57,"SCEGLIERE!",IF(OR(X57,W57,V57),"ANNO ?",IF(S57&lt;&gt;"","ANTICIPO","")))</f>
      </c>
      <c r="R57" s="155"/>
      <c r="S57" s="56">
        <f>IF(AND(V57=FALSE,X57=FALSE,M57-L57=1,J57,N57=FALSE),K57,"")</f>
      </c>
      <c r="T57" s="202"/>
      <c r="U57" s="202" t="b">
        <f t="shared" si="14"/>
        <v>0</v>
      </c>
      <c r="V57" s="202" t="b">
        <f t="shared" si="15"/>
        <v>0</v>
      </c>
      <c r="W57" s="202" t="b">
        <f>IF(AND(N57,L57&gt;$L$6-$S$6+1),TRUE,FALSE)</f>
        <v>0</v>
      </c>
      <c r="X57" s="202" t="b">
        <f>IF(OR(AND(J57=FALSE,N57=FALSE),AND(L57&lt;3,L57&gt;0)),FALSE,TRUE)</f>
        <v>0</v>
      </c>
      <c r="Y57" s="56">
        <f>IF(Q57="ANTICIPO",1,"")</f>
      </c>
      <c r="Z57" s="203" t="b">
        <f t="shared" si="24"/>
        <v>0</v>
      </c>
      <c r="AA57" s="194">
        <f t="shared" si="17"/>
      </c>
      <c r="AB57" s="203" t="b">
        <f>AND(J57,X57=FALSE,L57&lt;M57-1)</f>
        <v>0</v>
      </c>
      <c r="AC57" s="156">
        <f t="shared" si="18"/>
      </c>
      <c r="AD57" s="109">
        <f>IF(AND(N57,X57=FALSE,L57=$L$6,$S$6=1),K57,"")</f>
      </c>
    </row>
    <row r="58" spans="1:30" ht="21.75" customHeight="1">
      <c r="A58" s="329"/>
      <c r="B58" s="55" t="s">
        <v>78</v>
      </c>
      <c r="C58" s="106"/>
      <c r="D58" s="134"/>
      <c r="E58" s="108"/>
      <c r="F58" s="107"/>
      <c r="G58" s="236">
        <v>6</v>
      </c>
      <c r="H58" s="237"/>
      <c r="I58" s="234"/>
      <c r="J58" s="3" t="b">
        <v>0</v>
      </c>
      <c r="K58" s="40">
        <f t="shared" si="19"/>
      </c>
      <c r="L58" s="238"/>
      <c r="M58" s="58">
        <v>1</v>
      </c>
      <c r="N58" s="47" t="b">
        <v>0</v>
      </c>
      <c r="O58" s="20">
        <f t="shared" si="25"/>
        <v>0</v>
      </c>
      <c r="P58" s="22">
        <f t="shared" si="26"/>
        <v>0</v>
      </c>
      <c r="Q58" s="190">
        <f>IF(AND(J58=TRUE,$G$15=3),"GIÀ SCELTO!",IF(U58,"SCEGLIERE!",IF(OR(X58,W58,V58),"ANNO ?",IF(S58&lt;&gt;"","ANTICIPO",""))))</f>
      </c>
      <c r="R58" s="155"/>
      <c r="S58" s="56">
        <f t="shared" si="13"/>
      </c>
      <c r="T58" s="202"/>
      <c r="U58" s="202" t="b">
        <f t="shared" si="14"/>
        <v>0</v>
      </c>
      <c r="V58" s="202" t="b">
        <f t="shared" si="15"/>
        <v>0</v>
      </c>
      <c r="W58" s="202" t="b">
        <f t="shared" si="20"/>
        <v>0</v>
      </c>
      <c r="X58" s="202" t="b">
        <f t="shared" si="21"/>
        <v>0</v>
      </c>
      <c r="Y58" s="56">
        <f t="shared" si="22"/>
      </c>
      <c r="Z58" s="203" t="b">
        <f t="shared" si="24"/>
        <v>0</v>
      </c>
      <c r="AA58" s="194">
        <f t="shared" si="17"/>
      </c>
      <c r="AB58" s="203" t="b">
        <f t="shared" si="16"/>
        <v>0</v>
      </c>
      <c r="AC58" s="156">
        <f t="shared" si="18"/>
      </c>
      <c r="AD58" s="109">
        <f t="shared" si="23"/>
      </c>
    </row>
    <row r="59" spans="1:30" ht="21.75" customHeight="1">
      <c r="A59" s="329"/>
      <c r="B59" s="55" t="s">
        <v>58</v>
      </c>
      <c r="C59" s="106"/>
      <c r="D59" s="134"/>
      <c r="E59" s="108"/>
      <c r="F59" s="107"/>
      <c r="G59" s="236">
        <v>6</v>
      </c>
      <c r="H59" s="237"/>
      <c r="I59" s="234"/>
      <c r="J59" s="3" t="b">
        <v>0</v>
      </c>
      <c r="K59" s="40">
        <f>IF(J59=TRUE,G59,"")</f>
      </c>
      <c r="L59" s="238"/>
      <c r="M59" s="58">
        <v>2</v>
      </c>
      <c r="N59" s="47" t="b">
        <v>0</v>
      </c>
      <c r="O59" s="20">
        <f>IF(L59=1,IF(K59="",0,K59),0)</f>
        <v>0</v>
      </c>
      <c r="P59" s="22">
        <f>IF(L59=2,IF(K59="",0,K59),0)</f>
        <v>0</v>
      </c>
      <c r="Q59" s="190">
        <f>IF(U59,"SCEGLIERE!",IF(OR(X59,W59,V59),"ANNO ?",IF(S59&lt;&gt;"","ANTICIPO","")))</f>
      </c>
      <c r="R59" s="155"/>
      <c r="S59" s="56">
        <f>IF(AND(V59=FALSE,X59=FALSE,M59-L59=1,J59,N59=FALSE),K59,"")</f>
      </c>
      <c r="T59" s="202"/>
      <c r="U59" s="202" t="b">
        <f t="shared" si="14"/>
        <v>0</v>
      </c>
      <c r="V59" s="202" t="b">
        <f t="shared" si="15"/>
        <v>0</v>
      </c>
      <c r="W59" s="202" t="b">
        <f t="shared" si="20"/>
        <v>0</v>
      </c>
      <c r="X59" s="202" t="b">
        <f>IF(OR(AND(J59=FALSE,N59=FALSE),AND(L59&lt;3,L59&gt;0)),FALSE,TRUE)</f>
        <v>0</v>
      </c>
      <c r="Y59" s="56">
        <f>IF(Q59="ANTICIPO",1,"")</f>
      </c>
      <c r="Z59" s="203" t="b">
        <f t="shared" si="24"/>
        <v>0</v>
      </c>
      <c r="AA59" s="194">
        <f t="shared" si="17"/>
      </c>
      <c r="AB59" s="203" t="b">
        <f>AND(J59,X59=FALSE,L59&lt;M59-1)</f>
        <v>0</v>
      </c>
      <c r="AC59" s="156">
        <f t="shared" si="18"/>
      </c>
      <c r="AD59" s="109">
        <f t="shared" si="23"/>
      </c>
    </row>
    <row r="60" spans="1:30" ht="21.75" customHeight="1">
      <c r="A60" s="329"/>
      <c r="B60" s="55" t="s">
        <v>79</v>
      </c>
      <c r="C60" s="106"/>
      <c r="D60" s="134"/>
      <c r="E60" s="108"/>
      <c r="F60" s="107"/>
      <c r="G60" s="236">
        <v>6</v>
      </c>
      <c r="H60" s="237"/>
      <c r="I60" s="234"/>
      <c r="J60" s="3" t="b">
        <v>0</v>
      </c>
      <c r="K60" s="40">
        <f t="shared" si="19"/>
      </c>
      <c r="L60" s="238"/>
      <c r="M60" s="58">
        <v>1</v>
      </c>
      <c r="N60" s="47" t="b">
        <v>0</v>
      </c>
      <c r="O60" s="20">
        <f t="shared" si="25"/>
        <v>0</v>
      </c>
      <c r="P60" s="22">
        <f t="shared" si="26"/>
        <v>0</v>
      </c>
      <c r="Q60" s="190">
        <f>IF(AND(J60=TRUE,$G$15=4),"GIÀ SCELTO!",IF(U60,"SCEGLIERE!",IF(OR(X60,W60,V60),"ANNO ?",IF(S60&lt;&gt;"","ANTICIPO",""))))</f>
      </c>
      <c r="R60" s="155"/>
      <c r="S60" s="56">
        <f t="shared" si="13"/>
      </c>
      <c r="T60" s="202"/>
      <c r="U60" s="202" t="b">
        <f t="shared" si="14"/>
        <v>0</v>
      </c>
      <c r="V60" s="202" t="b">
        <f t="shared" si="15"/>
        <v>0</v>
      </c>
      <c r="W60" s="202" t="b">
        <f t="shared" si="20"/>
        <v>0</v>
      </c>
      <c r="X60" s="202" t="b">
        <f t="shared" si="21"/>
        <v>0</v>
      </c>
      <c r="Y60" s="56">
        <f t="shared" si="22"/>
      </c>
      <c r="Z60" s="203" t="b">
        <f t="shared" si="24"/>
        <v>0</v>
      </c>
      <c r="AA60" s="194">
        <f t="shared" si="17"/>
      </c>
      <c r="AB60" s="203" t="b">
        <f t="shared" si="16"/>
        <v>0</v>
      </c>
      <c r="AC60" s="156">
        <f t="shared" si="18"/>
      </c>
      <c r="AD60" s="109">
        <f t="shared" si="23"/>
      </c>
    </row>
    <row r="61" spans="1:30" ht="21.75" customHeight="1">
      <c r="A61" s="329"/>
      <c r="B61" s="55" t="s">
        <v>87</v>
      </c>
      <c r="C61" s="106"/>
      <c r="D61" s="134"/>
      <c r="E61" s="108"/>
      <c r="F61" s="107"/>
      <c r="G61" s="236">
        <v>6</v>
      </c>
      <c r="H61" s="237"/>
      <c r="I61" s="234"/>
      <c r="J61" s="3" t="b">
        <v>0</v>
      </c>
      <c r="K61" s="40">
        <f>IF(J61=TRUE,G61,"")</f>
      </c>
      <c r="L61" s="238"/>
      <c r="M61" s="58">
        <v>1</v>
      </c>
      <c r="N61" s="47" t="b">
        <v>0</v>
      </c>
      <c r="O61" s="20">
        <f>IF(L61=1,IF(K61="",0,K61),0)</f>
        <v>0</v>
      </c>
      <c r="P61" s="22">
        <f>IF(L61=2,IF(K61="",0,K61),0)</f>
        <v>0</v>
      </c>
      <c r="Q61" s="190">
        <f>IF(U61,"SCEGLIERE!",IF(OR(X61,W61,V61),"ANNO ?",IF(S61&lt;&gt;"","ANTICIPO","")))</f>
      </c>
      <c r="R61" s="155"/>
      <c r="S61" s="56">
        <f>IF(AND(V61=FALSE,X61=FALSE,M61-L61=1,J61,N61=FALSE),K61,"")</f>
      </c>
      <c r="T61" s="202"/>
      <c r="U61" s="202" t="b">
        <f t="shared" si="14"/>
        <v>0</v>
      </c>
      <c r="V61" s="202" t="b">
        <f t="shared" si="15"/>
        <v>0</v>
      </c>
      <c r="W61" s="202" t="b">
        <f>IF(AND(N61,L61&gt;$L$6-$S$6+1),TRUE,FALSE)</f>
        <v>0</v>
      </c>
      <c r="X61" s="202" t="b">
        <f>IF(OR(AND(J61=FALSE,N61=FALSE),AND(L61&lt;3,L61&gt;0)),FALSE,TRUE)</f>
        <v>0</v>
      </c>
      <c r="Y61" s="56">
        <f>IF(Q61="ANTICIPO",1,"")</f>
      </c>
      <c r="Z61" s="203" t="b">
        <f>AND(N61,X61=FALSE,L61&lt;$L$6,L61&lt;M61)</f>
        <v>0</v>
      </c>
      <c r="AA61" s="194">
        <f>IF(Z61,1,"")</f>
      </c>
      <c r="AB61" s="203" t="b">
        <f>AND(J61,X61=FALSE,L61&lt;M61-1)</f>
        <v>0</v>
      </c>
      <c r="AC61" s="156">
        <f>IF(AB61,"NON CONSENTITO","")</f>
      </c>
      <c r="AD61" s="109">
        <f>IF(AND(N61,X61=FALSE,L61=$L$6,$S$6=1),K61,"")</f>
      </c>
    </row>
    <row r="62" spans="1:30" ht="21.75" customHeight="1">
      <c r="A62" s="329"/>
      <c r="B62" s="55" t="s">
        <v>98</v>
      </c>
      <c r="C62" s="106"/>
      <c r="D62" s="134"/>
      <c r="E62" s="108"/>
      <c r="F62" s="107"/>
      <c r="G62" s="236">
        <v>6</v>
      </c>
      <c r="H62" s="237"/>
      <c r="I62" s="234"/>
      <c r="J62" s="3" t="b">
        <v>0</v>
      </c>
      <c r="K62" s="40">
        <f>IF(J62=TRUE,G62,"")</f>
      </c>
      <c r="L62" s="238"/>
      <c r="M62" s="58">
        <v>1</v>
      </c>
      <c r="N62" s="47" t="b">
        <v>0</v>
      </c>
      <c r="O62" s="20">
        <f>IF(L62=1,IF(K62="",0,K62),0)</f>
        <v>0</v>
      </c>
      <c r="P62" s="22">
        <f>IF(L62=2,IF(K62="",0,K62),0)</f>
        <v>0</v>
      </c>
      <c r="Q62" s="190">
        <f>IF(U62,"SCEGLIERE!",IF(OR(X62,W62,V62),"ANNO ?",IF(S62&lt;&gt;"","ANTICIPO","")))</f>
      </c>
      <c r="R62" s="155"/>
      <c r="S62" s="56">
        <f>IF(AND(V62=FALSE,X62=FALSE,M62-L62=1,J62,N62=FALSE),K62,"")</f>
      </c>
      <c r="T62" s="202"/>
      <c r="U62" s="202" t="b">
        <f t="shared" si="14"/>
        <v>0</v>
      </c>
      <c r="V62" s="202" t="b">
        <f t="shared" si="15"/>
        <v>0</v>
      </c>
      <c r="W62" s="202" t="b">
        <f t="shared" si="20"/>
        <v>0</v>
      </c>
      <c r="X62" s="202" t="b">
        <f t="shared" si="21"/>
        <v>0</v>
      </c>
      <c r="Y62" s="56">
        <f>IF(Q62="ANTICIPO",1,"")</f>
      </c>
      <c r="Z62" s="203" t="b">
        <f t="shared" si="24"/>
        <v>0</v>
      </c>
      <c r="AA62" s="194">
        <f>IF(Z62,1,"")</f>
      </c>
      <c r="AB62" s="203" t="b">
        <f>AND(J62,X62=FALSE,L62&lt;M62-1)</f>
        <v>0</v>
      </c>
      <c r="AC62" s="156">
        <f>IF(AB62,"NON CONSENTITO","")</f>
      </c>
      <c r="AD62" s="109">
        <f t="shared" si="23"/>
      </c>
    </row>
    <row r="63" spans="1:30" ht="21.75" customHeight="1">
      <c r="A63" s="329"/>
      <c r="B63" s="55" t="s">
        <v>67</v>
      </c>
      <c r="C63" s="106"/>
      <c r="D63" s="134"/>
      <c r="E63" s="108"/>
      <c r="F63" s="107"/>
      <c r="G63" s="236">
        <v>6</v>
      </c>
      <c r="H63" s="237"/>
      <c r="I63" s="234"/>
      <c r="J63" s="3" t="b">
        <v>0</v>
      </c>
      <c r="K63" s="40">
        <f>IF(J63=TRUE,G63,"")</f>
      </c>
      <c r="L63" s="238"/>
      <c r="M63" s="58">
        <v>2</v>
      </c>
      <c r="N63" s="47" t="b">
        <v>0</v>
      </c>
      <c r="O63" s="20">
        <f>IF(L63=1,IF(K63="",0,K63),0)</f>
        <v>0</v>
      </c>
      <c r="P63" s="22">
        <f>IF(L63=2,IF(K63="",0,K63),0)</f>
        <v>0</v>
      </c>
      <c r="Q63" s="190">
        <f>IF(U63,"SCEGLIERE!",IF(OR(X63,W63,V63),"ANNO ?",IF(S63&lt;&gt;"","ANTICIPO","")))</f>
      </c>
      <c r="R63" s="155"/>
      <c r="S63" s="56">
        <f>IF(AND(V63=FALSE,X63=FALSE,M63-L63=1,J63,N63=FALSE),K63,"")</f>
      </c>
      <c r="T63" s="202"/>
      <c r="U63" s="202" t="b">
        <f t="shared" si="14"/>
        <v>0</v>
      </c>
      <c r="V63" s="202" t="b">
        <f t="shared" si="15"/>
        <v>0</v>
      </c>
      <c r="W63" s="202" t="b">
        <f>IF(AND(N63,L63&gt;$L$6-$S$6+1),TRUE,FALSE)</f>
        <v>0</v>
      </c>
      <c r="X63" s="202" t="b">
        <f>IF(OR(AND(J63=FALSE,N63=FALSE),AND(L63&lt;3,L63&gt;0)),FALSE,TRUE)</f>
        <v>0</v>
      </c>
      <c r="Y63" s="56">
        <f>IF(Q63="ANTICIPO",1,"")</f>
      </c>
      <c r="Z63" s="203" t="b">
        <f>AND(N63,X63=FALSE,L63&lt;$L$6,L63&lt;M63)</f>
        <v>0</v>
      </c>
      <c r="AA63" s="194">
        <f>IF(Z63,1,"")</f>
      </c>
      <c r="AB63" s="203" t="b">
        <f>AND(J63,X63=FALSE,L63&lt;M63-1)</f>
        <v>0</v>
      </c>
      <c r="AC63" s="156">
        <f>IF(AB63,"NON CONSENTITO","")</f>
      </c>
      <c r="AD63" s="109">
        <f>IF(AND(N63,X63=FALSE,L63=$L$6,$S$6=1),K63,"")</f>
      </c>
    </row>
    <row r="64" spans="1:30" ht="21.75" customHeight="1">
      <c r="A64" s="329"/>
      <c r="B64" s="55" t="s">
        <v>88</v>
      </c>
      <c r="C64" s="106"/>
      <c r="D64" s="134"/>
      <c r="E64" s="108"/>
      <c r="F64" s="107"/>
      <c r="G64" s="236">
        <v>6</v>
      </c>
      <c r="H64" s="237"/>
      <c r="I64" s="234"/>
      <c r="J64" s="3" t="b">
        <v>0</v>
      </c>
      <c r="K64" s="40">
        <f>IF(J64=TRUE,G64,"")</f>
      </c>
      <c r="L64" s="238"/>
      <c r="M64" s="58">
        <v>2</v>
      </c>
      <c r="N64" s="47" t="b">
        <v>0</v>
      </c>
      <c r="O64" s="20">
        <f>IF(L64=1,IF(K64="",0,K64),0)</f>
        <v>0</v>
      </c>
      <c r="P64" s="22">
        <f>IF(L64=2,IF(K64="",0,K64),0)</f>
        <v>0</v>
      </c>
      <c r="Q64" s="190">
        <f>IF(AND(J64=TRUE,$G$19=2),"GIÀ SCELTO!",IF(U64,"SCEGLIERE!",IF(OR(X64,W64,V64),"ANNO ?",IF(S64&lt;&gt;"","ANTICIPO",""))))</f>
      </c>
      <c r="R64" s="155"/>
      <c r="S64" s="56">
        <f>IF(AND(V64=FALSE,X64=FALSE,M64-L64=1,J64,N64=FALSE),K64,"")</f>
      </c>
      <c r="T64" s="202"/>
      <c r="U64" s="202" t="b">
        <f t="shared" si="14"/>
        <v>0</v>
      </c>
      <c r="V64" s="202" t="b">
        <f t="shared" si="15"/>
        <v>0</v>
      </c>
      <c r="W64" s="202" t="b">
        <f t="shared" si="20"/>
        <v>0</v>
      </c>
      <c r="X64" s="202" t="b">
        <f t="shared" si="21"/>
        <v>0</v>
      </c>
      <c r="Y64" s="56">
        <f>IF(Q64="ANTICIPO",1,"")</f>
      </c>
      <c r="Z64" s="203" t="b">
        <f t="shared" si="24"/>
        <v>0</v>
      </c>
      <c r="AA64" s="194">
        <f>IF(Z64,1,"")</f>
      </c>
      <c r="AB64" s="203" t="b">
        <f>AND(J64,X64=FALSE,L64&lt;M64-1)</f>
        <v>0</v>
      </c>
      <c r="AC64" s="156">
        <f>IF(AB64,"NON CONSENTITO","")</f>
      </c>
      <c r="AD64" s="109">
        <f t="shared" si="23"/>
      </c>
    </row>
    <row r="65" spans="1:30" ht="15.75" customHeight="1">
      <c r="A65" s="329"/>
      <c r="B65" s="187" t="s">
        <v>76</v>
      </c>
      <c r="C65" s="106"/>
      <c r="D65" s="106"/>
      <c r="E65" s="188"/>
      <c r="F65" s="107"/>
      <c r="G65" s="106"/>
      <c r="H65" s="205"/>
      <c r="I65" s="108"/>
      <c r="J65" s="3"/>
      <c r="K65" s="40"/>
      <c r="L65" s="26"/>
      <c r="M65" s="58"/>
      <c r="N65" s="47"/>
      <c r="O65" s="20"/>
      <c r="P65" s="22"/>
      <c r="Q65" s="190"/>
      <c r="R65" s="155"/>
      <c r="S65" s="56"/>
      <c r="T65" s="202"/>
      <c r="U65" s="202"/>
      <c r="V65" s="202"/>
      <c r="W65" s="202"/>
      <c r="X65" s="202"/>
      <c r="Y65" s="56"/>
      <c r="Z65" s="203"/>
      <c r="AA65" s="194"/>
      <c r="AB65" s="204"/>
      <c r="AC65" s="156"/>
      <c r="AD65" s="109"/>
    </row>
    <row r="66" spans="1:30" ht="21.75" customHeight="1">
      <c r="A66" s="329"/>
      <c r="B66" s="297"/>
      <c r="C66" s="298"/>
      <c r="D66" s="298"/>
      <c r="E66" s="299"/>
      <c r="F66" s="107"/>
      <c r="G66" s="233"/>
      <c r="H66" s="237"/>
      <c r="I66" s="234"/>
      <c r="J66" s="182" t="b">
        <v>0</v>
      </c>
      <c r="K66" s="235"/>
      <c r="L66" s="238"/>
      <c r="M66" s="58"/>
      <c r="N66" s="47" t="b">
        <v>0</v>
      </c>
      <c r="O66" s="20">
        <f>IF(AND(OR(J66=TRUE,N66=TRUE),L66=1),IF(K66="",0,K66),0)</f>
        <v>0</v>
      </c>
      <c r="P66" s="22">
        <f>IF(AND(OR(J66=TRUE,N66=TRUE),L66=2),IF(K66="",0,K66),0)</f>
        <v>0</v>
      </c>
      <c r="Q66" s="190">
        <f>IF(U66,"SCEGLIERE!",IF(OR(X66,W66,V66),"ANNO ?",""))</f>
      </c>
      <c r="R66" s="152">
        <f>IF(T66,"CFU ?","")</f>
      </c>
      <c r="S66" s="56"/>
      <c r="T66" s="202" t="b">
        <f>IF(AND(J66,OR(K66&lt;1,K66&gt;12)),TRUE,FALSE)</f>
        <v>0</v>
      </c>
      <c r="U66" s="202" t="b">
        <f>IF(AND(N66,J66=FALSE),TRUE,FALSE)</f>
        <v>0</v>
      </c>
      <c r="V66" s="202" t="b">
        <f>IF(AND(J66,N66=FALSE,L66&lt;$L$6),TRUE,FALSE)</f>
        <v>0</v>
      </c>
      <c r="W66" s="202" t="b">
        <f>IF(AND(N66,L66&gt;$L$6-$S$6+1),TRUE,FALSE)</f>
        <v>0</v>
      </c>
      <c r="X66" s="202" t="b">
        <f>IF(OR(AND(J66=FALSE,N66=FALSE),AND(L66&lt;3,L66&gt;0)),FALSE,TRUE)</f>
        <v>0</v>
      </c>
      <c r="Y66" s="56"/>
      <c r="Z66" s="203" t="b">
        <f t="shared" si="24"/>
        <v>0</v>
      </c>
      <c r="AA66" s="194">
        <f>IF(Z66,1,"")</f>
      </c>
      <c r="AB66" s="203"/>
      <c r="AC66" s="156"/>
      <c r="AD66" s="109">
        <f>IF(AND(N66,X66=FALSE,L66=$L$6,$S$6=1),K66,"")</f>
      </c>
    </row>
    <row r="67" spans="1:30" ht="21.75" customHeight="1" thickBot="1">
      <c r="A67" s="330"/>
      <c r="B67" s="297"/>
      <c r="C67" s="298"/>
      <c r="D67" s="298"/>
      <c r="E67" s="299"/>
      <c r="F67" s="107"/>
      <c r="G67" s="233"/>
      <c r="H67" s="237"/>
      <c r="I67" s="234"/>
      <c r="J67" s="182" t="b">
        <v>0</v>
      </c>
      <c r="K67" s="235"/>
      <c r="L67" s="238"/>
      <c r="M67" s="58"/>
      <c r="N67" s="47" t="b">
        <v>0</v>
      </c>
      <c r="O67" s="23">
        <f>IF(AND(OR(J67=TRUE,N67=TRUE),L67=1),IF(K67="",0,K67),0)</f>
        <v>0</v>
      </c>
      <c r="P67" s="25">
        <f>IF(AND(OR(J67=TRUE,N67=TRUE),L67=2),IF(K67="",0,K67),0)</f>
        <v>0</v>
      </c>
      <c r="Q67" s="190">
        <f>IF(U67,"SCEGLIERE!",IF(OR(X67,W67,V67),"ANNO ?",""))</f>
      </c>
      <c r="R67" s="152">
        <f>IF(T67,"CFU ?","")</f>
      </c>
      <c r="S67" s="56"/>
      <c r="T67" s="202" t="b">
        <f>IF(AND(J67,OR(K67&lt;1,K67&gt;12)),TRUE,FALSE)</f>
        <v>0</v>
      </c>
      <c r="U67" s="202" t="b">
        <f>IF(AND(N67,J67=FALSE),TRUE,FALSE)</f>
        <v>0</v>
      </c>
      <c r="V67" s="202" t="b">
        <f>IF(AND(J67,N67=FALSE,L67&lt;$L$6),TRUE,FALSE)</f>
        <v>0</v>
      </c>
      <c r="W67" s="202" t="b">
        <f t="shared" si="20"/>
        <v>0</v>
      </c>
      <c r="X67" s="202" t="b">
        <f t="shared" si="21"/>
        <v>0</v>
      </c>
      <c r="Y67" s="56"/>
      <c r="Z67" s="203" t="b">
        <f t="shared" si="24"/>
        <v>0</v>
      </c>
      <c r="AA67" s="194">
        <f>IF(Z67,1,"")</f>
      </c>
      <c r="AB67" s="203"/>
      <c r="AC67" s="156"/>
      <c r="AD67" s="109">
        <f t="shared" si="23"/>
      </c>
    </row>
    <row r="68" spans="1:29" ht="12" customHeight="1" thickBot="1">
      <c r="A68" s="135"/>
      <c r="B68" s="136"/>
      <c r="C68" s="136"/>
      <c r="D68" s="136"/>
      <c r="E68" s="136"/>
      <c r="F68" s="12"/>
      <c r="G68" s="12"/>
      <c r="H68" s="12"/>
      <c r="I68" s="113"/>
      <c r="J68" s="3"/>
      <c r="K68" s="109"/>
      <c r="L68" s="109"/>
      <c r="M68" s="46"/>
      <c r="N68" s="47"/>
      <c r="O68" s="21"/>
      <c r="P68" s="21"/>
      <c r="R68" s="110"/>
      <c r="S68" s="67"/>
      <c r="T68" s="69"/>
      <c r="U68" s="69"/>
      <c r="V68" s="69"/>
      <c r="W68" s="69"/>
      <c r="Y68" s="67"/>
      <c r="Z68" s="36"/>
      <c r="AA68" s="195"/>
      <c r="AC68" s="104"/>
    </row>
    <row r="69" spans="1:30" ht="15" customHeight="1" thickBot="1">
      <c r="A69" s="137" t="s">
        <v>74</v>
      </c>
      <c r="I69" s="266" t="s">
        <v>1</v>
      </c>
      <c r="J69" s="267"/>
      <c r="K69" s="272">
        <f>SUM(K42:K65)+IF(OR(J66=TRUE,N66=TRUE),K66,0)+IF(OR(J67=TRUE,N67=TRUE),K67,0)</f>
        <v>0</v>
      </c>
      <c r="L69" s="199" t="str">
        <f>IF(AND(K69&gt;=12,K69&lt;=15),"SI","NO")</f>
        <v>NO</v>
      </c>
      <c r="M69" s="273"/>
      <c r="N69" s="47"/>
      <c r="O69" s="16">
        <f>SUM(O42:O67)</f>
        <v>0</v>
      </c>
      <c r="P69" s="17">
        <f>SUM(P42:P67)</f>
        <v>0</v>
      </c>
      <c r="Q69" s="274">
        <f>IF(OR(U42:X65,T67:X67),"ANNI, SCEGLI o CFU ?","")</f>
      </c>
      <c r="R69" s="152"/>
      <c r="S69" s="149"/>
      <c r="T69" s="212"/>
      <c r="U69" s="212"/>
      <c r="V69" s="212"/>
      <c r="W69" s="212"/>
      <c r="X69" s="111"/>
      <c r="Y69" s="149"/>
      <c r="Z69" s="36"/>
      <c r="AA69" s="198"/>
      <c r="AB69" s="36"/>
      <c r="AC69" s="275">
        <f>IF(OR(AB42:AB64),"Ant. N.C.","")</f>
      </c>
      <c r="AD69" s="271">
        <f>SUM(AD42:AD67)</f>
        <v>0</v>
      </c>
    </row>
    <row r="70" spans="1:29" ht="14.25" thickBot="1">
      <c r="A70" s="137"/>
      <c r="D70" s="94"/>
      <c r="J70" s="171"/>
      <c r="K70" s="109"/>
      <c r="L70" s="138"/>
      <c r="M70" s="46"/>
      <c r="N70" s="4"/>
      <c r="O70" s="28"/>
      <c r="P70" s="28"/>
      <c r="AC70" s="340" t="s">
        <v>62</v>
      </c>
    </row>
    <row r="71" spans="1:29" ht="14.25" thickBot="1">
      <c r="A71" s="137"/>
      <c r="H71" s="276" t="s">
        <v>36</v>
      </c>
      <c r="I71" s="277" t="s">
        <v>2</v>
      </c>
      <c r="J71" s="278"/>
      <c r="K71" s="139">
        <f>SUM(K36,K69)</f>
        <v>108</v>
      </c>
      <c r="L71" s="138"/>
      <c r="M71" s="273"/>
      <c r="N71" s="4"/>
      <c r="O71" s="31">
        <f>SUM(O36,O69,O88)</f>
        <v>0</v>
      </c>
      <c r="P71" s="32">
        <f>SUM(P36,P69,P88)</f>
        <v>12</v>
      </c>
      <c r="Q71" s="344" t="s">
        <v>47</v>
      </c>
      <c r="R71" s="345"/>
      <c r="S71" s="345"/>
      <c r="T71" s="345"/>
      <c r="U71" s="345"/>
      <c r="V71" s="345"/>
      <c r="W71" s="345"/>
      <c r="X71" s="345"/>
      <c r="Y71" s="345"/>
      <c r="Z71" s="345"/>
      <c r="AA71" s="345"/>
      <c r="AC71" s="341"/>
    </row>
    <row r="72" spans="1:29" ht="14.25" thickBot="1">
      <c r="A72" s="137"/>
      <c r="H72" s="138"/>
      <c r="I72" s="138"/>
      <c r="J72" s="174"/>
      <c r="K72" s="199" t="str">
        <f>IF(AND(K71&gt;=120,K71&lt;=123),"SI","NO")</f>
        <v>NO</v>
      </c>
      <c r="L72" s="120"/>
      <c r="M72" s="273"/>
      <c r="N72" s="179"/>
      <c r="O72" s="200" t="str">
        <f>IF(OR(Q6&gt;1,O71-IF(Q6=1,AC72,0)&lt;=O73),"SI","NO")</f>
        <v>SI</v>
      </c>
      <c r="P72" s="201" t="str">
        <f>IF(P71-K34-IF(Q6=2,AC72,0)&lt;=P73,"SI","NO")</f>
        <v>SI</v>
      </c>
      <c r="Q72" s="346"/>
      <c r="R72" s="345"/>
      <c r="S72" s="345"/>
      <c r="T72" s="345"/>
      <c r="U72" s="345"/>
      <c r="V72" s="345"/>
      <c r="W72" s="345"/>
      <c r="X72" s="345"/>
      <c r="Y72" s="345"/>
      <c r="Z72" s="345"/>
      <c r="AA72" s="345"/>
      <c r="AB72" s="36"/>
      <c r="AC72" s="140">
        <f>SUM(AD88,AD69,AD36)</f>
        <v>0</v>
      </c>
    </row>
    <row r="73" spans="10:29" ht="6" customHeight="1">
      <c r="J73" s="171"/>
      <c r="K73" s="82"/>
      <c r="L73" s="120"/>
      <c r="M73" s="46"/>
      <c r="N73" s="179"/>
      <c r="O73" s="59">
        <f>IF(L6=1,S75,S75)</f>
        <v>120</v>
      </c>
      <c r="P73" s="59">
        <f>IF(L6=2,S75,S75)</f>
        <v>120</v>
      </c>
      <c r="Q73" s="141"/>
      <c r="R73" s="142"/>
      <c r="S73" s="143"/>
      <c r="T73" s="211"/>
      <c r="U73" s="211"/>
      <c r="V73" s="211"/>
      <c r="W73" s="211"/>
      <c r="X73" s="144"/>
      <c r="Y73" s="143"/>
      <c r="Z73" s="145"/>
      <c r="AA73" s="197"/>
      <c r="AB73" s="145"/>
      <c r="AC73" s="146"/>
    </row>
    <row r="74" spans="10:29" ht="6" customHeight="1" thickBot="1">
      <c r="J74" s="171"/>
      <c r="K74" s="82"/>
      <c r="L74" s="120"/>
      <c r="M74" s="46"/>
      <c r="N74" s="179"/>
      <c r="O74" s="5"/>
      <c r="P74" s="5"/>
      <c r="Q74" s="147"/>
      <c r="R74" s="148"/>
      <c r="S74" s="149"/>
      <c r="T74" s="212"/>
      <c r="U74" s="212"/>
      <c r="V74" s="212"/>
      <c r="W74" s="212"/>
      <c r="X74" s="111"/>
      <c r="Y74" s="149"/>
      <c r="Z74" s="36"/>
      <c r="AA74" s="198"/>
      <c r="AB74" s="36"/>
      <c r="AC74" s="146"/>
    </row>
    <row r="75" spans="10:30" ht="13.5" thickBot="1">
      <c r="J75" s="171"/>
      <c r="K75" s="82"/>
      <c r="L75" s="120"/>
      <c r="M75" s="46"/>
      <c r="N75" s="179"/>
      <c r="O75" s="220" t="s">
        <v>48</v>
      </c>
      <c r="P75" s="150">
        <f>SUM(Y14:Y34,Y42:Y67)</f>
        <v>0</v>
      </c>
      <c r="Q75" s="151" t="str">
        <f>IF(P76&lt;=Y8,"OK","TROPPI ANTICIPI")</f>
        <v>OK</v>
      </c>
      <c r="S75" s="353">
        <f>IF(P75&gt;0,120,120)</f>
        <v>120</v>
      </c>
      <c r="T75" s="213"/>
      <c r="U75" s="213"/>
      <c r="V75" s="213"/>
      <c r="W75" s="213"/>
      <c r="X75" s="206"/>
      <c r="Y75" s="354" t="s">
        <v>44</v>
      </c>
      <c r="Z75" s="149"/>
      <c r="AA75" s="153"/>
      <c r="AB75" s="70"/>
      <c r="AC75" s="153"/>
      <c r="AD75" s="104"/>
    </row>
    <row r="76" spans="10:29" ht="32.25" customHeight="1" thickBot="1">
      <c r="J76" s="171"/>
      <c r="K76" s="82"/>
      <c r="L76" s="154"/>
      <c r="M76" s="46"/>
      <c r="N76" s="180"/>
      <c r="O76" s="216" t="s">
        <v>46</v>
      </c>
      <c r="P76" s="191">
        <f>SUM(S14:S34,S42:S67)</f>
        <v>0</v>
      </c>
      <c r="Q76" s="147"/>
      <c r="R76" s="313" t="s">
        <v>33</v>
      </c>
      <c r="S76" s="314"/>
      <c r="T76" s="314"/>
      <c r="U76" s="314"/>
      <c r="V76" s="314"/>
      <c r="W76" s="314"/>
      <c r="X76" s="314"/>
      <c r="Y76" s="314"/>
      <c r="Z76" s="314"/>
      <c r="AA76" s="194">
        <f>SUM(AA14:AA67)</f>
        <v>0</v>
      </c>
      <c r="AB76" s="36"/>
      <c r="AC76" s="156"/>
    </row>
    <row r="77" spans="10:24" ht="6" customHeight="1">
      <c r="J77" s="171"/>
      <c r="K77" s="82"/>
      <c r="L77" s="120"/>
      <c r="M77" s="46"/>
      <c r="N77" s="179"/>
      <c r="O77" s="5"/>
      <c r="P77" s="5"/>
      <c r="Q77" s="85"/>
      <c r="R77" s="86"/>
      <c r="S77" s="157"/>
      <c r="T77" s="214"/>
      <c r="U77" s="214"/>
      <c r="V77" s="214"/>
      <c r="W77" s="214"/>
      <c r="X77" s="158"/>
    </row>
    <row r="78" spans="10:24" ht="9.75" customHeight="1">
      <c r="J78" s="171"/>
      <c r="K78" s="82"/>
      <c r="L78" s="120"/>
      <c r="M78" s="46"/>
      <c r="N78" s="179"/>
      <c r="O78" s="5"/>
      <c r="P78" s="5"/>
      <c r="Q78" s="85"/>
      <c r="R78" s="86"/>
      <c r="S78" s="157"/>
      <c r="T78" s="214"/>
      <c r="U78" s="214"/>
      <c r="V78" s="214"/>
      <c r="W78" s="214"/>
      <c r="X78" s="158"/>
    </row>
    <row r="79" spans="2:16" ht="14.25" customHeight="1">
      <c r="B79" s="96" t="s">
        <v>43</v>
      </c>
      <c r="C79" s="94"/>
      <c r="D79" s="94"/>
      <c r="J79" s="171"/>
      <c r="L79" s="138"/>
      <c r="M79" s="46"/>
      <c r="N79" s="4"/>
      <c r="O79" s="21"/>
      <c r="P79" s="21"/>
    </row>
    <row r="80" spans="10:16" ht="6.75" customHeight="1">
      <c r="J80" s="171"/>
      <c r="L80" s="138"/>
      <c r="M80" s="46"/>
      <c r="N80" s="4"/>
      <c r="O80" s="21"/>
      <c r="P80" s="21"/>
    </row>
    <row r="81" spans="8:16" ht="24" customHeight="1" thickBot="1">
      <c r="H81" s="61" t="s">
        <v>3</v>
      </c>
      <c r="I81" s="61" t="s">
        <v>41</v>
      </c>
      <c r="J81" s="171"/>
      <c r="K81" s="61" t="s">
        <v>1</v>
      </c>
      <c r="L81" s="159" t="s">
        <v>8</v>
      </c>
      <c r="M81" s="46"/>
      <c r="N81" s="4"/>
      <c r="O81" s="24"/>
      <c r="P81" s="24"/>
    </row>
    <row r="82" spans="1:30" ht="24" customHeight="1">
      <c r="A82" s="309" t="s">
        <v>17</v>
      </c>
      <c r="B82" s="297"/>
      <c r="C82" s="298"/>
      <c r="D82" s="298"/>
      <c r="E82" s="299"/>
      <c r="F82" s="119"/>
      <c r="G82" s="239"/>
      <c r="H82" s="240"/>
      <c r="I82" s="241"/>
      <c r="J82" s="183" t="b">
        <v>0</v>
      </c>
      <c r="K82" s="235"/>
      <c r="L82" s="235"/>
      <c r="M82" s="46"/>
      <c r="N82" s="47" t="b">
        <v>0</v>
      </c>
      <c r="O82" s="184">
        <f>IF(AND(OR(J82=TRUE,N82=TRUE),L82=1),IF(K82="",0,K82),0)</f>
        <v>0</v>
      </c>
      <c r="P82" s="185">
        <f>IF(AND(OR(J82=TRUE,N82=TRUE),L82=2),IF(K82="",0,K82),0)</f>
        <v>0</v>
      </c>
      <c r="Q82" s="190">
        <f>IF(U82,"SCEGLIERE!",IF(OR(X82,W82,V82),"ANNO ?",""))</f>
      </c>
      <c r="R82" s="152">
        <f>IF(T82,"CFU ?","")</f>
      </c>
      <c r="S82" s="56"/>
      <c r="T82" s="202" t="b">
        <f>IF(AND(J82,OR(K82&lt;1,K82&gt;12)),TRUE,FALSE)</f>
        <v>0</v>
      </c>
      <c r="U82" s="202" t="b">
        <f>IF(AND(N82,J82=FALSE),TRUE,FALSE)</f>
        <v>0</v>
      </c>
      <c r="V82" s="202" t="b">
        <f>IF(AND(J82,N82=FALSE,L82&lt;$L$6),TRUE,FALSE)</f>
        <v>0</v>
      </c>
      <c r="W82" s="202" t="b">
        <f>IF(AND(N82,L82&gt;$L$6-$S$6+1),TRUE,FALSE)</f>
        <v>0</v>
      </c>
      <c r="X82" s="202" t="b">
        <f>IF(OR(AND(J82=FALSE,N82=FALSE),AND(L82&lt;3,L82&gt;0)),FALSE,TRUE)</f>
        <v>0</v>
      </c>
      <c r="Y82" s="56"/>
      <c r="Z82" s="203" t="b">
        <f>AND(N82,X82=FALSE,L82&lt;$L$6,L82&lt;M82)</f>
        <v>0</v>
      </c>
      <c r="AA82" s="194">
        <f>IF(Z82,1,"")</f>
      </c>
      <c r="AB82" s="203"/>
      <c r="AC82" s="156"/>
      <c r="AD82" s="109">
        <f>IF(AND(N82,X82=FALSE,L82=$L$6,$S$6=1),K82,"")</f>
      </c>
    </row>
    <row r="83" spans="1:30" ht="24" customHeight="1">
      <c r="A83" s="310"/>
      <c r="B83" s="297"/>
      <c r="C83" s="298"/>
      <c r="D83" s="298"/>
      <c r="E83" s="299"/>
      <c r="F83" s="119"/>
      <c r="G83" s="239"/>
      <c r="H83" s="240"/>
      <c r="I83" s="241"/>
      <c r="J83" s="183" t="b">
        <v>0</v>
      </c>
      <c r="K83" s="235"/>
      <c r="L83" s="235"/>
      <c r="M83" s="46"/>
      <c r="N83" s="47" t="b">
        <v>0</v>
      </c>
      <c r="O83" s="20">
        <f>IF(AND(OR(J83=TRUE,N83=TRUE),L83=1),IF(K83="",0,K83),0)</f>
        <v>0</v>
      </c>
      <c r="P83" s="22">
        <f>IF(AND(OR(J83=TRUE,N83=TRUE),L83=2),IF(K83="",0,K83),0)</f>
        <v>0</v>
      </c>
      <c r="Q83" s="190">
        <f>IF(U83,"SCEGLIERE!",IF(OR(X83,W83,V83),"ANNO ?",""))</f>
      </c>
      <c r="R83" s="152">
        <f>IF(T83,"CFU ?","")</f>
      </c>
      <c r="S83" s="56"/>
      <c r="T83" s="202" t="b">
        <f>IF(AND(J83,OR(K83&lt;1,K83&gt;12)),TRUE,FALSE)</f>
        <v>0</v>
      </c>
      <c r="U83" s="202" t="b">
        <f>IF(AND(N83,J83=FALSE),TRUE,FALSE)</f>
        <v>0</v>
      </c>
      <c r="V83" s="202" t="b">
        <f>IF(AND(J83,N83=FALSE,L83&lt;$L$6),TRUE,FALSE)</f>
        <v>0</v>
      </c>
      <c r="W83" s="202" t="b">
        <f>IF(AND(N83,L83&gt;$L$6-$S$6+1),TRUE,FALSE)</f>
        <v>0</v>
      </c>
      <c r="X83" s="202" t="b">
        <f>IF(OR(AND(J83=FALSE,N83=FALSE),AND(L83&lt;3,L83&gt;0)),FALSE,TRUE)</f>
        <v>0</v>
      </c>
      <c r="Y83" s="56"/>
      <c r="Z83" s="203" t="b">
        <f>AND(N83,X83=FALSE,L83&lt;$L$6,L83&lt;M83)</f>
        <v>0</v>
      </c>
      <c r="AA83" s="194">
        <f>IF(Z83,1,"")</f>
      </c>
      <c r="AB83" s="203"/>
      <c r="AC83" s="156"/>
      <c r="AD83" s="109">
        <f>IF(AND(N83,X83=FALSE,L83=$L$6,$S$6=1),K83,"")</f>
      </c>
    </row>
    <row r="84" spans="1:30" ht="24" customHeight="1">
      <c r="A84" s="310"/>
      <c r="B84" s="297"/>
      <c r="C84" s="298"/>
      <c r="D84" s="298"/>
      <c r="E84" s="299"/>
      <c r="F84" s="119"/>
      <c r="G84" s="239"/>
      <c r="H84" s="240"/>
      <c r="I84" s="241"/>
      <c r="J84" s="183" t="b">
        <v>0</v>
      </c>
      <c r="K84" s="235"/>
      <c r="L84" s="235"/>
      <c r="M84" s="46"/>
      <c r="N84" s="47" t="b">
        <v>0</v>
      </c>
      <c r="O84" s="20">
        <f>IF(AND(OR(J84=TRUE,N84=TRUE),L84=1),IF(K84="",0,K84),0)</f>
        <v>0</v>
      </c>
      <c r="P84" s="22">
        <f>IF(AND(OR(J84=TRUE,N84=TRUE),L84=2),IF(K84="",0,K84),0)</f>
        <v>0</v>
      </c>
      <c r="Q84" s="190">
        <f>IF(U84,"SCEGLIERE!",IF(OR(X84,W84,V84),"ANNO ?",""))</f>
      </c>
      <c r="R84" s="152">
        <f>IF(T84,"CFU ?","")</f>
      </c>
      <c r="S84" s="56"/>
      <c r="T84" s="202" t="b">
        <f>IF(AND(J84,OR(K84&lt;1,K84&gt;12)),TRUE,FALSE)</f>
        <v>0</v>
      </c>
      <c r="U84" s="202" t="b">
        <f>IF(AND(N84,J84=FALSE),TRUE,FALSE)</f>
        <v>0</v>
      </c>
      <c r="V84" s="202" t="b">
        <f>IF(AND(J84,N84=FALSE,L84&lt;$L$6),TRUE,FALSE)</f>
        <v>0</v>
      </c>
      <c r="W84" s="202" t="b">
        <f>IF(AND(N84,L84&gt;$L$6-$S$6+1),TRUE,FALSE)</f>
        <v>0</v>
      </c>
      <c r="X84" s="202" t="b">
        <f>IF(OR(AND(J84=FALSE,N84=FALSE),AND(L84&lt;3,L84&gt;0)),FALSE,TRUE)</f>
        <v>0</v>
      </c>
      <c r="Y84" s="56"/>
      <c r="Z84" s="203" t="b">
        <f>AND(N84,X84=FALSE,L84&lt;$L$6,L84&lt;M84)</f>
        <v>0</v>
      </c>
      <c r="AA84" s="194">
        <f>IF(Z84,1,"")</f>
      </c>
      <c r="AB84" s="203"/>
      <c r="AC84" s="156"/>
      <c r="AD84" s="109">
        <f>IF(AND(N84,X84=FALSE,L84=$L$6,$S$6=1),K84,"")</f>
      </c>
    </row>
    <row r="85" spans="1:30" ht="24" customHeight="1">
      <c r="A85" s="310"/>
      <c r="B85" s="297"/>
      <c r="C85" s="298"/>
      <c r="D85" s="298"/>
      <c r="E85" s="299"/>
      <c r="F85" s="119"/>
      <c r="G85" s="239"/>
      <c r="H85" s="240"/>
      <c r="I85" s="241"/>
      <c r="J85" s="183" t="b">
        <v>0</v>
      </c>
      <c r="K85" s="235"/>
      <c r="L85" s="235"/>
      <c r="M85" s="46"/>
      <c r="N85" s="47" t="b">
        <v>0</v>
      </c>
      <c r="O85" s="20">
        <f>IF(AND(OR(J85=TRUE,N85=TRUE),L85=1),IF(K85="",0,K85),0)</f>
        <v>0</v>
      </c>
      <c r="P85" s="22">
        <f>IF(AND(OR(J85=TRUE,N85=TRUE),L85=2),IF(K85="",0,K85),0)</f>
        <v>0</v>
      </c>
      <c r="Q85" s="190">
        <f>IF(U85,"SCEGLIERE!",IF(OR(X85,W85,V85),"ANNO ?",""))</f>
      </c>
      <c r="R85" s="152">
        <f>IF(T85,"CFU ?","")</f>
      </c>
      <c r="S85" s="56"/>
      <c r="T85" s="202" t="b">
        <f>IF(AND(J85,OR(K85&lt;1,K85&gt;12)),TRUE,FALSE)</f>
        <v>0</v>
      </c>
      <c r="U85" s="202" t="b">
        <f>IF(AND(N85,J85=FALSE),TRUE,FALSE)</f>
        <v>0</v>
      </c>
      <c r="V85" s="202" t="b">
        <f>IF(AND(J85,N85=FALSE,L85&lt;$L$6),TRUE,FALSE)</f>
        <v>0</v>
      </c>
      <c r="W85" s="202" t="b">
        <f>IF(AND(N85,L85&gt;$L$6-$S$6+1),TRUE,FALSE)</f>
        <v>0</v>
      </c>
      <c r="X85" s="202" t="b">
        <f>IF(OR(AND(J85=FALSE,N85=FALSE),AND(L85&lt;3,L85&gt;0)),FALSE,TRUE)</f>
        <v>0</v>
      </c>
      <c r="Y85" s="56"/>
      <c r="Z85" s="203" t="b">
        <f>AND(N85,X85=FALSE,L85&lt;$L$6,L85&lt;M85)</f>
        <v>0</v>
      </c>
      <c r="AA85" s="194">
        <f>IF(Z85,1,"")</f>
      </c>
      <c r="AB85" s="203"/>
      <c r="AC85" s="156"/>
      <c r="AD85" s="109">
        <f>IF(AND(N85,X85=FALSE,L85=$L$6,$S$6=1),K85,"")</f>
      </c>
    </row>
    <row r="86" spans="1:30" ht="24" customHeight="1" thickBot="1">
      <c r="A86" s="311"/>
      <c r="B86" s="297"/>
      <c r="C86" s="298"/>
      <c r="D86" s="298"/>
      <c r="E86" s="299"/>
      <c r="F86" s="119"/>
      <c r="G86" s="239"/>
      <c r="H86" s="240"/>
      <c r="I86" s="241"/>
      <c r="J86" s="183" t="b">
        <v>0</v>
      </c>
      <c r="K86" s="235"/>
      <c r="L86" s="235"/>
      <c r="M86" s="46"/>
      <c r="N86" s="47" t="b">
        <v>0</v>
      </c>
      <c r="O86" s="23">
        <f>IF(AND(OR(J86=TRUE,N86=TRUE),L86=1),IF(K86="",0,K86),0)</f>
        <v>0</v>
      </c>
      <c r="P86" s="25">
        <f>IF(AND(OR(J86=TRUE,N86=TRUE),L86=2),IF(K86="",0,K86),0)</f>
        <v>0</v>
      </c>
      <c r="Q86" s="190">
        <f>IF(U86,"SCEGLIERE!",IF(OR(X86,W86,V86),"ANNO ?",""))</f>
      </c>
      <c r="R86" s="152">
        <f>IF(T86,"CFU ?","")</f>
      </c>
      <c r="S86" s="56"/>
      <c r="T86" s="202" t="b">
        <f>IF(AND(J86,OR(K86&lt;1,K86&gt;12)),TRUE,FALSE)</f>
        <v>0</v>
      </c>
      <c r="U86" s="202" t="b">
        <f>IF(AND(N86,J86=FALSE),TRUE,FALSE)</f>
        <v>0</v>
      </c>
      <c r="V86" s="202" t="b">
        <f>IF(AND(J86,N86=FALSE,L86&lt;$L$6),TRUE,FALSE)</f>
        <v>0</v>
      </c>
      <c r="W86" s="202" t="b">
        <f>IF(AND(N86,L86&gt;$L$6-$S$6+1),TRUE,FALSE)</f>
        <v>0</v>
      </c>
      <c r="X86" s="202" t="b">
        <f>IF(OR(AND(J86=FALSE,N86=FALSE),AND(L86&lt;3,L86&gt;0)),FALSE,TRUE)</f>
        <v>0</v>
      </c>
      <c r="Y86" s="56"/>
      <c r="Z86" s="203" t="b">
        <f>AND(N86,X86=FALSE,L86&lt;$L$6,L86&lt;M86)</f>
        <v>0</v>
      </c>
      <c r="AA86" s="194">
        <f>IF(Z86,1,"")</f>
      </c>
      <c r="AB86" s="203"/>
      <c r="AC86" s="156"/>
      <c r="AD86" s="109">
        <f>IF(AND(N86,X86=FALSE,L86=$L$6,$S$6=1),K86,"")</f>
      </c>
    </row>
    <row r="87" spans="10:16" ht="12.75">
      <c r="J87" s="174"/>
      <c r="K87" s="109"/>
      <c r="L87" s="138"/>
      <c r="M87" s="46"/>
      <c r="N87" s="4"/>
      <c r="O87" s="21"/>
      <c r="P87" s="21"/>
    </row>
    <row r="88" spans="1:30" ht="15" customHeight="1">
      <c r="A88" s="137" t="s">
        <v>74</v>
      </c>
      <c r="H88" s="138"/>
      <c r="I88" s="266" t="s">
        <v>1</v>
      </c>
      <c r="J88" s="262"/>
      <c r="K88" s="263">
        <f>SUM(K82:K86)</f>
        <v>0</v>
      </c>
      <c r="L88" s="138"/>
      <c r="M88" s="273"/>
      <c r="N88" s="47"/>
      <c r="O88" s="16">
        <f>SUM(O82:O86)</f>
        <v>0</v>
      </c>
      <c r="P88" s="17">
        <f>SUM(P82:P86)</f>
        <v>0</v>
      </c>
      <c r="Q88" s="269">
        <f>IF(OR(T82:X86),"ANNI, SCEGLI o CFU ?","")</f>
      </c>
      <c r="R88" s="152"/>
      <c r="S88" s="149"/>
      <c r="T88" s="212"/>
      <c r="U88" s="212"/>
      <c r="V88" s="212"/>
      <c r="W88" s="212"/>
      <c r="X88" s="111"/>
      <c r="Y88" s="149"/>
      <c r="Z88" s="36"/>
      <c r="AA88" s="198"/>
      <c r="AB88" s="36"/>
      <c r="AC88" s="146"/>
      <c r="AD88" s="271">
        <f>SUM(AD82:AD87)</f>
        <v>0</v>
      </c>
    </row>
    <row r="89" spans="1:30" ht="15" customHeight="1" thickBot="1">
      <c r="A89" s="137"/>
      <c r="H89" s="138"/>
      <c r="I89" s="279"/>
      <c r="J89" s="264"/>
      <c r="K89" s="265"/>
      <c r="L89" s="138"/>
      <c r="M89" s="273"/>
      <c r="N89" s="47"/>
      <c r="O89" s="41"/>
      <c r="P89" s="41"/>
      <c r="Q89" s="269"/>
      <c r="R89" s="152"/>
      <c r="S89" s="149"/>
      <c r="T89" s="212"/>
      <c r="U89" s="212"/>
      <c r="V89" s="212"/>
      <c r="W89" s="212"/>
      <c r="X89" s="111"/>
      <c r="Y89" s="149"/>
      <c r="Z89" s="36"/>
      <c r="AA89" s="198"/>
      <c r="AB89" s="36"/>
      <c r="AC89" s="146"/>
      <c r="AD89" s="280"/>
    </row>
    <row r="90" spans="8:30" ht="18" customHeight="1" thickBot="1">
      <c r="H90" s="281" t="s">
        <v>37</v>
      </c>
      <c r="I90" s="282" t="s">
        <v>2</v>
      </c>
      <c r="J90" s="283"/>
      <c r="K90" s="57">
        <f>K88+K71</f>
        <v>108</v>
      </c>
      <c r="L90" s="138"/>
      <c r="M90" s="273"/>
      <c r="N90" s="4"/>
      <c r="O90" s="21"/>
      <c r="P90" s="21"/>
      <c r="Q90" s="190"/>
      <c r="R90" s="152"/>
      <c r="S90" s="149"/>
      <c r="T90" s="212"/>
      <c r="U90" s="212"/>
      <c r="V90" s="212"/>
      <c r="W90" s="212"/>
      <c r="X90" s="111"/>
      <c r="Y90" s="149"/>
      <c r="Z90" s="36"/>
      <c r="AA90" s="198"/>
      <c r="AB90" s="36"/>
      <c r="AC90" s="146"/>
      <c r="AD90" s="109"/>
    </row>
    <row r="91" spans="10:16" ht="6.75" customHeight="1">
      <c r="J91" s="174"/>
      <c r="K91" s="109"/>
      <c r="L91" s="138"/>
      <c r="M91" s="46"/>
      <c r="N91" s="47"/>
      <c r="O91" s="21"/>
      <c r="P91" s="21"/>
    </row>
    <row r="92" spans="2:16" ht="14.25" customHeight="1">
      <c r="B92" s="96" t="s">
        <v>4</v>
      </c>
      <c r="J92" s="171"/>
      <c r="M92" s="114"/>
      <c r="N92" s="3"/>
      <c r="O92" s="29"/>
      <c r="P92" s="29"/>
    </row>
    <row r="93" spans="10:16" ht="6" customHeight="1" thickBot="1">
      <c r="J93" s="171"/>
      <c r="M93" s="114"/>
      <c r="N93" s="3"/>
      <c r="O93" s="29"/>
      <c r="P93" s="29"/>
    </row>
    <row r="94" spans="1:23" ht="19.5" customHeight="1">
      <c r="A94" s="294" t="s">
        <v>35</v>
      </c>
      <c r="B94" s="300"/>
      <c r="C94" s="301"/>
      <c r="D94" s="301"/>
      <c r="E94" s="301"/>
      <c r="F94" s="301"/>
      <c r="G94" s="301"/>
      <c r="H94" s="301"/>
      <c r="I94" s="301"/>
      <c r="J94" s="301"/>
      <c r="K94" s="301"/>
      <c r="L94" s="302"/>
      <c r="M94" s="114"/>
      <c r="N94" s="3"/>
      <c r="O94" s="33" t="s">
        <v>24</v>
      </c>
      <c r="P94" s="29"/>
      <c r="S94" s="160" t="str">
        <f>IF(AND(L5="",R6=TRUE,Q75="OK",O72="SI",P72="SI",K72="SI",L69="SI",H65="",Q36="",Q69="",Q88="",AC36="",AC69=""),"PDS OK","CI SONO ERRORI")</f>
        <v>CI SONO ERRORI</v>
      </c>
      <c r="T94" s="215"/>
      <c r="U94" s="215"/>
      <c r="V94" s="215"/>
      <c r="W94" s="215"/>
    </row>
    <row r="95" spans="1:16" ht="19.5" customHeight="1">
      <c r="A95" s="295"/>
      <c r="B95" s="303"/>
      <c r="C95" s="304"/>
      <c r="D95" s="304"/>
      <c r="E95" s="304"/>
      <c r="F95" s="304"/>
      <c r="G95" s="304"/>
      <c r="H95" s="304"/>
      <c r="I95" s="304"/>
      <c r="J95" s="304"/>
      <c r="K95" s="304"/>
      <c r="L95" s="305"/>
      <c r="M95" s="114"/>
      <c r="N95" s="3"/>
      <c r="O95" s="29"/>
      <c r="P95" s="29"/>
    </row>
    <row r="96" spans="1:16" ht="19.5" customHeight="1">
      <c r="A96" s="295"/>
      <c r="B96" s="303"/>
      <c r="C96" s="304"/>
      <c r="D96" s="304"/>
      <c r="E96" s="304"/>
      <c r="F96" s="304"/>
      <c r="G96" s="304"/>
      <c r="H96" s="304"/>
      <c r="I96" s="304"/>
      <c r="J96" s="304"/>
      <c r="K96" s="304"/>
      <c r="L96" s="305"/>
      <c r="M96" s="114"/>
      <c r="N96" s="3"/>
      <c r="O96" s="29"/>
      <c r="P96" s="29"/>
    </row>
    <row r="97" spans="1:16" ht="19.5" customHeight="1">
      <c r="A97" s="295"/>
      <c r="B97" s="303"/>
      <c r="C97" s="304"/>
      <c r="D97" s="304"/>
      <c r="E97" s="304"/>
      <c r="F97" s="304"/>
      <c r="G97" s="304"/>
      <c r="H97" s="304"/>
      <c r="I97" s="304"/>
      <c r="J97" s="304"/>
      <c r="K97" s="304"/>
      <c r="L97" s="305"/>
      <c r="M97" s="114"/>
      <c r="N97" s="3"/>
      <c r="O97" s="29"/>
      <c r="P97" s="29"/>
    </row>
    <row r="98" spans="1:16" ht="19.5" customHeight="1">
      <c r="A98" s="295"/>
      <c r="B98" s="303"/>
      <c r="C98" s="304"/>
      <c r="D98" s="304"/>
      <c r="E98" s="304"/>
      <c r="F98" s="304"/>
      <c r="G98" s="304"/>
      <c r="H98" s="304"/>
      <c r="I98" s="304"/>
      <c r="J98" s="304"/>
      <c r="K98" s="304"/>
      <c r="L98" s="305"/>
      <c r="M98" s="114"/>
      <c r="N98" s="3"/>
      <c r="O98" s="29"/>
      <c r="P98" s="29"/>
    </row>
    <row r="99" spans="1:16" ht="19.5" customHeight="1" thickBot="1">
      <c r="A99" s="296"/>
      <c r="B99" s="306"/>
      <c r="C99" s="307"/>
      <c r="D99" s="307"/>
      <c r="E99" s="307"/>
      <c r="F99" s="307"/>
      <c r="G99" s="307"/>
      <c r="H99" s="307"/>
      <c r="I99" s="307"/>
      <c r="J99" s="307"/>
      <c r="K99" s="307"/>
      <c r="L99" s="308"/>
      <c r="M99" s="114"/>
      <c r="N99" s="3"/>
      <c r="O99" s="29"/>
      <c r="P99" s="29"/>
    </row>
    <row r="100" spans="2:16" ht="12.75">
      <c r="B100" s="62"/>
      <c r="C100" s="62"/>
      <c r="D100" s="62"/>
      <c r="E100" s="62"/>
      <c r="F100" s="62"/>
      <c r="G100" s="62"/>
      <c r="H100" s="62"/>
      <c r="I100" s="62"/>
      <c r="J100" s="175"/>
      <c r="K100" s="82"/>
      <c r="L100" s="62"/>
      <c r="M100" s="114"/>
      <c r="N100" s="3"/>
      <c r="O100" s="29"/>
      <c r="P100" s="29"/>
    </row>
    <row r="101" spans="2:16" ht="15.75" customHeight="1">
      <c r="B101" s="161" t="s">
        <v>38</v>
      </c>
      <c r="C101" s="62"/>
      <c r="D101" s="62"/>
      <c r="E101" s="62"/>
      <c r="F101" s="62"/>
      <c r="G101" s="62"/>
      <c r="H101" s="62"/>
      <c r="I101" s="62"/>
      <c r="J101" s="175"/>
      <c r="K101" s="82"/>
      <c r="L101" s="62"/>
      <c r="M101" s="114"/>
      <c r="N101" s="3"/>
      <c r="O101" s="29"/>
      <c r="P101" s="30" t="s">
        <v>13</v>
      </c>
    </row>
    <row r="102" spans="2:14" ht="12.75">
      <c r="B102" s="62"/>
      <c r="C102" s="62"/>
      <c r="D102" s="62"/>
      <c r="E102" s="62"/>
      <c r="F102" s="62"/>
      <c r="G102" s="62"/>
      <c r="H102" s="62"/>
      <c r="I102" s="62"/>
      <c r="J102" s="175"/>
      <c r="K102" s="82"/>
      <c r="L102" s="62"/>
      <c r="M102" s="114"/>
      <c r="N102" s="3"/>
    </row>
    <row r="103" spans="10:16" ht="19.5" customHeight="1">
      <c r="J103" s="171"/>
      <c r="M103" s="114"/>
      <c r="N103" s="3"/>
      <c r="O103" s="29"/>
      <c r="P103" s="29"/>
    </row>
    <row r="104" spans="2:14" ht="17.25">
      <c r="B104" s="162" t="s">
        <v>39</v>
      </c>
      <c r="H104" s="162" t="s">
        <v>40</v>
      </c>
      <c r="J104" s="171"/>
      <c r="M104" s="114"/>
      <c r="N104" s="3"/>
    </row>
    <row r="105" spans="10:14" ht="12.75">
      <c r="J105" s="171"/>
      <c r="M105" s="114"/>
      <c r="N105" s="3"/>
    </row>
    <row r="106" spans="10:14" ht="12.75">
      <c r="J106" s="171"/>
      <c r="M106" s="114"/>
      <c r="N106" s="3"/>
    </row>
    <row r="107" spans="10:14" ht="12.75">
      <c r="J107" s="171"/>
      <c r="M107" s="114"/>
      <c r="N107" s="3"/>
    </row>
    <row r="108" ht="12.75">
      <c r="M108" s="114"/>
    </row>
    <row r="109" ht="12.75">
      <c r="M109" s="114"/>
    </row>
    <row r="110" ht="12.75">
      <c r="M110" s="114"/>
    </row>
    <row r="111" ht="12.75">
      <c r="M111" s="114"/>
    </row>
    <row r="112" ht="12.75">
      <c r="M112" s="114"/>
    </row>
    <row r="113" ht="12.75">
      <c r="M113" s="114"/>
    </row>
    <row r="114" ht="12.75">
      <c r="M114" s="114"/>
    </row>
    <row r="115" ht="12.75">
      <c r="M115" s="114"/>
    </row>
    <row r="116" ht="12.75">
      <c r="M116" s="114"/>
    </row>
    <row r="117" ht="12.75">
      <c r="M117" s="114"/>
    </row>
    <row r="118" ht="12.75">
      <c r="M118" s="114"/>
    </row>
    <row r="119" ht="12.75">
      <c r="M119" s="114"/>
    </row>
    <row r="120" ht="12.75">
      <c r="M120" s="114"/>
    </row>
    <row r="121" ht="12.75">
      <c r="M121" s="114"/>
    </row>
    <row r="122" ht="12.75">
      <c r="M122" s="114"/>
    </row>
    <row r="123" ht="12.75">
      <c r="M123" s="114"/>
    </row>
    <row r="124" ht="12.75">
      <c r="M124" s="114"/>
    </row>
    <row r="125" ht="12.75">
      <c r="M125" s="114"/>
    </row>
    <row r="126" ht="12.75">
      <c r="M126" s="114"/>
    </row>
    <row r="127" ht="12.75">
      <c r="M127" s="114"/>
    </row>
    <row r="128" ht="12.75">
      <c r="M128" s="114"/>
    </row>
    <row r="129" ht="12.75">
      <c r="M129" s="114"/>
    </row>
    <row r="130" ht="12.75">
      <c r="M130" s="114"/>
    </row>
    <row r="131" ht="12.75">
      <c r="M131" s="114"/>
    </row>
    <row r="132" ht="12.75">
      <c r="M132" s="114"/>
    </row>
    <row r="133" ht="12.75">
      <c r="M133" s="114"/>
    </row>
    <row r="134" ht="12.75">
      <c r="M134" s="114"/>
    </row>
    <row r="135" ht="12.75">
      <c r="M135" s="114"/>
    </row>
    <row r="136" ht="12.75">
      <c r="M136" s="114"/>
    </row>
    <row r="137" ht="12.75">
      <c r="M137" s="114"/>
    </row>
    <row r="138" ht="12.75">
      <c r="M138" s="114"/>
    </row>
    <row r="139" ht="12.75">
      <c r="M139" s="114"/>
    </row>
    <row r="140" ht="12.75">
      <c r="M140" s="114"/>
    </row>
    <row r="141" ht="12.75">
      <c r="M141" s="114"/>
    </row>
    <row r="142" ht="12.75">
      <c r="M142" s="114"/>
    </row>
    <row r="143" ht="12.75">
      <c r="M143" s="114"/>
    </row>
    <row r="144" ht="12.75">
      <c r="M144" s="114"/>
    </row>
    <row r="145" ht="12.75">
      <c r="M145" s="114"/>
    </row>
    <row r="146" ht="12.75">
      <c r="M146" s="114"/>
    </row>
    <row r="147" ht="12.75">
      <c r="M147" s="114"/>
    </row>
    <row r="148" ht="12.75">
      <c r="M148" s="114"/>
    </row>
    <row r="149" ht="12.75">
      <c r="M149" s="114"/>
    </row>
    <row r="150" ht="12.75">
      <c r="M150" s="114"/>
    </row>
    <row r="151" ht="12.75">
      <c r="M151" s="114"/>
    </row>
    <row r="152" ht="12.75">
      <c r="M152" s="114"/>
    </row>
    <row r="153" ht="12.75">
      <c r="M153" s="114"/>
    </row>
    <row r="154" ht="12.75">
      <c r="M154" s="114"/>
    </row>
    <row r="155" ht="12.75">
      <c r="M155" s="114"/>
    </row>
    <row r="156" ht="12.75">
      <c r="M156" s="114"/>
    </row>
    <row r="157" ht="12.75">
      <c r="M157" s="114"/>
    </row>
    <row r="158" ht="12.75">
      <c r="M158" s="114"/>
    </row>
    <row r="159" ht="12.75">
      <c r="M159" s="114"/>
    </row>
    <row r="160" ht="12.75">
      <c r="M160" s="114"/>
    </row>
    <row r="161" ht="12.75">
      <c r="M161" s="114"/>
    </row>
    <row r="162" ht="12.75">
      <c r="M162" s="114"/>
    </row>
    <row r="163" ht="12.75">
      <c r="M163" s="114"/>
    </row>
    <row r="164" ht="12.75">
      <c r="M164" s="114"/>
    </row>
    <row r="165" ht="12.75">
      <c r="M165" s="114"/>
    </row>
    <row r="166" ht="12.75">
      <c r="M166" s="114"/>
    </row>
    <row r="167" ht="12.75">
      <c r="M167" s="114"/>
    </row>
    <row r="168" ht="12.75">
      <c r="M168" s="114"/>
    </row>
    <row r="169" ht="12.75">
      <c r="M169" s="114"/>
    </row>
    <row r="170" ht="12.75">
      <c r="M170" s="114"/>
    </row>
    <row r="171" ht="12.75">
      <c r="M171" s="114"/>
    </row>
    <row r="172" ht="12.75">
      <c r="M172" s="114"/>
    </row>
    <row r="173" ht="12.75">
      <c r="M173" s="114"/>
    </row>
    <row r="174" ht="12.75">
      <c r="M174" s="114"/>
    </row>
    <row r="175" ht="12.75">
      <c r="M175" s="114"/>
    </row>
    <row r="176" ht="12.75">
      <c r="M176" s="114"/>
    </row>
    <row r="177" ht="12.75">
      <c r="M177" s="114"/>
    </row>
    <row r="178" ht="12.75">
      <c r="M178" s="114"/>
    </row>
    <row r="179" ht="12.75">
      <c r="M179" s="114"/>
    </row>
    <row r="180" ht="12.75">
      <c r="M180" s="114"/>
    </row>
    <row r="181" ht="12.75">
      <c r="M181" s="114"/>
    </row>
    <row r="182" ht="12.75">
      <c r="M182" s="114"/>
    </row>
    <row r="183" ht="12.75">
      <c r="M183" s="114"/>
    </row>
    <row r="184" ht="12.75">
      <c r="M184" s="114"/>
    </row>
    <row r="185" ht="12.75">
      <c r="M185" s="114"/>
    </row>
    <row r="186" ht="12.75">
      <c r="M186" s="114"/>
    </row>
    <row r="187" ht="12.75">
      <c r="M187" s="114"/>
    </row>
    <row r="188" ht="12.75">
      <c r="M188" s="114"/>
    </row>
    <row r="189" ht="12.75">
      <c r="M189" s="114"/>
    </row>
    <row r="190" ht="12.75">
      <c r="M190" s="114"/>
    </row>
    <row r="191" ht="12.75">
      <c r="M191" s="114"/>
    </row>
    <row r="192" ht="12.75">
      <c r="M192" s="114"/>
    </row>
    <row r="193" ht="12.75">
      <c r="M193" s="114"/>
    </row>
    <row r="194" ht="12.75">
      <c r="M194" s="114"/>
    </row>
    <row r="195" ht="12.75">
      <c r="M195" s="114"/>
    </row>
    <row r="196" ht="12.75">
      <c r="M196" s="114"/>
    </row>
    <row r="197" ht="12.75">
      <c r="M197" s="114"/>
    </row>
    <row r="198" ht="12.75">
      <c r="M198" s="114"/>
    </row>
    <row r="199" ht="12.75">
      <c r="M199" s="114"/>
    </row>
    <row r="200" ht="12.75">
      <c r="M200" s="114"/>
    </row>
    <row r="201" ht="12.75">
      <c r="M201" s="114"/>
    </row>
    <row r="202" ht="12.75">
      <c r="M202" s="114"/>
    </row>
    <row r="203" ht="12.75">
      <c r="M203" s="114"/>
    </row>
    <row r="204" ht="12.75">
      <c r="M204" s="114"/>
    </row>
    <row r="205" ht="12.75">
      <c r="M205" s="114"/>
    </row>
    <row r="206" ht="12.75">
      <c r="M206" s="114"/>
    </row>
    <row r="207" ht="12.75">
      <c r="M207" s="114"/>
    </row>
    <row r="208" ht="12.75">
      <c r="M208" s="114"/>
    </row>
    <row r="209" ht="12.75">
      <c r="M209" s="114"/>
    </row>
    <row r="210" ht="12.75">
      <c r="M210" s="114"/>
    </row>
    <row r="211" ht="12.75">
      <c r="M211" s="114"/>
    </row>
    <row r="212" ht="12.75">
      <c r="M212" s="114"/>
    </row>
    <row r="213" ht="12.75">
      <c r="M213" s="114"/>
    </row>
    <row r="214" ht="12.75">
      <c r="M214" s="114"/>
    </row>
    <row r="215" ht="12.75">
      <c r="M215" s="114"/>
    </row>
    <row r="216" ht="12.75">
      <c r="M216" s="114"/>
    </row>
    <row r="217" ht="12.75">
      <c r="M217" s="114"/>
    </row>
    <row r="218" ht="12.75">
      <c r="M218" s="114"/>
    </row>
    <row r="219" ht="12.75">
      <c r="M219" s="114"/>
    </row>
    <row r="220" ht="12.75">
      <c r="M220" s="114"/>
    </row>
    <row r="221" ht="12.75">
      <c r="M221" s="114"/>
    </row>
    <row r="222" ht="12.75">
      <c r="M222" s="114"/>
    </row>
    <row r="223" ht="12.75">
      <c r="M223" s="114"/>
    </row>
    <row r="224" ht="12.75">
      <c r="M224" s="114"/>
    </row>
    <row r="225" ht="12.75">
      <c r="M225" s="114"/>
    </row>
    <row r="226" ht="12.75">
      <c r="M226" s="114"/>
    </row>
    <row r="227" ht="12.75">
      <c r="M227" s="114"/>
    </row>
    <row r="228" ht="12.75">
      <c r="M228" s="114"/>
    </row>
    <row r="229" ht="12.75">
      <c r="M229" s="114"/>
    </row>
    <row r="230" ht="12.75">
      <c r="M230" s="114"/>
    </row>
    <row r="231" ht="12.75">
      <c r="M231" s="114"/>
    </row>
    <row r="232" ht="12.75">
      <c r="M232" s="114"/>
    </row>
    <row r="233" ht="12.75">
      <c r="M233" s="114"/>
    </row>
    <row r="234" ht="12.75">
      <c r="M234" s="114"/>
    </row>
    <row r="235" ht="12.75">
      <c r="M235" s="114"/>
    </row>
    <row r="236" ht="12.75">
      <c r="M236" s="114"/>
    </row>
    <row r="237" ht="12.75">
      <c r="M237" s="114"/>
    </row>
    <row r="238" ht="12.75">
      <c r="M238" s="114"/>
    </row>
    <row r="239" ht="12.75">
      <c r="M239" s="114"/>
    </row>
    <row r="240" ht="12.75">
      <c r="M240" s="114"/>
    </row>
    <row r="241" ht="12.75">
      <c r="M241" s="114"/>
    </row>
    <row r="242" ht="12.75">
      <c r="M242" s="114"/>
    </row>
    <row r="243" ht="12.75">
      <c r="M243" s="114"/>
    </row>
    <row r="244" ht="12.75">
      <c r="M244" s="114"/>
    </row>
    <row r="245" ht="12.75">
      <c r="M245" s="114"/>
    </row>
    <row r="246" ht="12.75">
      <c r="M246" s="114"/>
    </row>
    <row r="247" ht="12.75">
      <c r="M247" s="114"/>
    </row>
    <row r="248" ht="12.75">
      <c r="M248" s="114"/>
    </row>
    <row r="249" ht="12.75">
      <c r="M249" s="114"/>
    </row>
    <row r="250" ht="12.75">
      <c r="M250" s="114"/>
    </row>
    <row r="251" ht="12.75">
      <c r="M251" s="114"/>
    </row>
    <row r="252" ht="12.75">
      <c r="M252" s="114"/>
    </row>
    <row r="253" ht="12.75">
      <c r="M253" s="114"/>
    </row>
    <row r="254" ht="12.75">
      <c r="M254" s="114"/>
    </row>
    <row r="255" ht="12.75">
      <c r="M255" s="114"/>
    </row>
    <row r="256" ht="12.75">
      <c r="M256" s="114"/>
    </row>
    <row r="257" ht="12.75">
      <c r="M257" s="114"/>
    </row>
    <row r="258" ht="12.75">
      <c r="M258" s="114"/>
    </row>
    <row r="259" ht="12.75">
      <c r="M259" s="114"/>
    </row>
    <row r="260" ht="12.75">
      <c r="M260" s="114"/>
    </row>
    <row r="261" ht="12.75">
      <c r="M261" s="114"/>
    </row>
    <row r="262" ht="12.75">
      <c r="M262" s="114"/>
    </row>
    <row r="263" ht="12.75">
      <c r="M263" s="114"/>
    </row>
    <row r="264" ht="12.75">
      <c r="M264" s="114"/>
    </row>
    <row r="265" ht="12.75">
      <c r="M265" s="114"/>
    </row>
    <row r="266" ht="12.75">
      <c r="M266" s="114"/>
    </row>
    <row r="267" ht="12.75">
      <c r="M267" s="114"/>
    </row>
    <row r="268" ht="12.75">
      <c r="M268" s="114"/>
    </row>
    <row r="269" ht="12.75">
      <c r="M269" s="114"/>
    </row>
    <row r="270" ht="12.75">
      <c r="M270" s="114"/>
    </row>
    <row r="271" ht="12.75">
      <c r="M271" s="114"/>
    </row>
    <row r="272" ht="12.75">
      <c r="M272" s="114"/>
    </row>
    <row r="273" ht="12.75">
      <c r="M273" s="114"/>
    </row>
    <row r="274" ht="12.75">
      <c r="M274" s="114"/>
    </row>
    <row r="275" ht="12.75">
      <c r="M275" s="114"/>
    </row>
    <row r="276" ht="12.75">
      <c r="M276" s="114"/>
    </row>
    <row r="277" ht="12.75">
      <c r="M277" s="114"/>
    </row>
    <row r="278" ht="12.75">
      <c r="M278" s="114"/>
    </row>
    <row r="279" ht="12.75">
      <c r="M279" s="114"/>
    </row>
    <row r="280" ht="12.75">
      <c r="M280" s="114"/>
    </row>
    <row r="281" ht="12.75">
      <c r="M281" s="114"/>
    </row>
    <row r="282" ht="12.75">
      <c r="M282" s="114"/>
    </row>
    <row r="283" ht="12.75">
      <c r="M283" s="114"/>
    </row>
    <row r="284" ht="12.75">
      <c r="M284" s="114"/>
    </row>
    <row r="285" ht="12.75">
      <c r="M285" s="114"/>
    </row>
    <row r="286" ht="12.75">
      <c r="M286" s="114"/>
    </row>
    <row r="287" ht="12.75">
      <c r="M287" s="114"/>
    </row>
    <row r="288" ht="12.75">
      <c r="M288" s="114"/>
    </row>
    <row r="289" ht="12.75">
      <c r="M289" s="114"/>
    </row>
    <row r="290" ht="12.75">
      <c r="M290" s="114"/>
    </row>
    <row r="291" ht="12.75">
      <c r="M291" s="114"/>
    </row>
    <row r="292" ht="12.75">
      <c r="M292" s="114"/>
    </row>
    <row r="293" ht="12.75">
      <c r="M293" s="114"/>
    </row>
    <row r="294" ht="12.75">
      <c r="M294" s="114"/>
    </row>
    <row r="295" ht="12.75">
      <c r="M295" s="114"/>
    </row>
    <row r="296" ht="12.75">
      <c r="M296" s="114"/>
    </row>
    <row r="297" ht="12.75">
      <c r="M297" s="114"/>
    </row>
    <row r="298" ht="12.75">
      <c r="M298" s="114"/>
    </row>
    <row r="299" ht="12.75">
      <c r="M299" s="114"/>
    </row>
    <row r="300" ht="12.75">
      <c r="M300" s="114"/>
    </row>
    <row r="301" ht="12.75">
      <c r="M301" s="114"/>
    </row>
    <row r="302" ht="12.75">
      <c r="M302" s="114"/>
    </row>
    <row r="303" ht="12.75">
      <c r="M303" s="114"/>
    </row>
    <row r="304" ht="12.75">
      <c r="M304" s="114"/>
    </row>
    <row r="305" ht="12.75">
      <c r="M305" s="114"/>
    </row>
    <row r="306" ht="12.75">
      <c r="M306" s="114"/>
    </row>
    <row r="307" ht="12.75">
      <c r="M307" s="114"/>
    </row>
    <row r="308" ht="12.75">
      <c r="M308" s="114"/>
    </row>
    <row r="309" ht="12.75">
      <c r="M309" s="114"/>
    </row>
    <row r="310" ht="12.75">
      <c r="M310" s="114"/>
    </row>
    <row r="311" ht="12.75">
      <c r="M311" s="114"/>
    </row>
    <row r="312" ht="12.75">
      <c r="M312" s="114"/>
    </row>
    <row r="313" ht="12.75">
      <c r="M313" s="114"/>
    </row>
    <row r="314" ht="12.75">
      <c r="M314" s="114"/>
    </row>
    <row r="315" ht="12.75">
      <c r="M315" s="114"/>
    </row>
    <row r="316" ht="12.75">
      <c r="M316" s="114"/>
    </row>
    <row r="317" ht="12.75">
      <c r="M317" s="114"/>
    </row>
    <row r="318" ht="12.75">
      <c r="M318" s="114"/>
    </row>
    <row r="319" ht="12.75">
      <c r="M319" s="114"/>
    </row>
    <row r="320" ht="12.75">
      <c r="M320" s="114"/>
    </row>
    <row r="321" ht="12.75">
      <c r="M321" s="114"/>
    </row>
    <row r="322" ht="12.75">
      <c r="M322" s="114"/>
    </row>
    <row r="323" ht="12.75">
      <c r="M323" s="114"/>
    </row>
    <row r="324" ht="12.75">
      <c r="M324" s="114"/>
    </row>
    <row r="325" ht="12.75">
      <c r="M325" s="114"/>
    </row>
    <row r="326" ht="12.75">
      <c r="M326" s="114"/>
    </row>
    <row r="327" ht="12.75">
      <c r="M327" s="114"/>
    </row>
    <row r="328" ht="12.75">
      <c r="M328" s="114"/>
    </row>
    <row r="329" ht="12.75">
      <c r="M329" s="114"/>
    </row>
    <row r="330" ht="12.75">
      <c r="M330" s="114"/>
    </row>
    <row r="331" ht="12.75">
      <c r="M331" s="114"/>
    </row>
    <row r="332" ht="12.75">
      <c r="M332" s="114"/>
    </row>
    <row r="333" ht="12.75">
      <c r="M333" s="114"/>
    </row>
    <row r="334" ht="12.75">
      <c r="M334" s="114"/>
    </row>
    <row r="335" ht="12.75">
      <c r="M335" s="114"/>
    </row>
    <row r="336" ht="12.75">
      <c r="M336" s="114"/>
    </row>
    <row r="337" ht="12.75">
      <c r="M337" s="114"/>
    </row>
    <row r="338" ht="12.75">
      <c r="M338" s="114"/>
    </row>
    <row r="339" ht="12.75">
      <c r="M339" s="114"/>
    </row>
    <row r="340" ht="12.75">
      <c r="M340" s="114"/>
    </row>
    <row r="341" ht="12.75">
      <c r="M341" s="114"/>
    </row>
    <row r="342" ht="12.75">
      <c r="M342" s="114"/>
    </row>
    <row r="343" ht="12.75">
      <c r="M343" s="114"/>
    </row>
    <row r="344" ht="12.75">
      <c r="M344" s="114"/>
    </row>
    <row r="345" ht="12.75">
      <c r="M345" s="114"/>
    </row>
    <row r="346" ht="12.75">
      <c r="M346" s="114"/>
    </row>
    <row r="347" ht="12.75">
      <c r="M347" s="114"/>
    </row>
    <row r="348" ht="12.75">
      <c r="M348" s="114"/>
    </row>
    <row r="349" ht="12.75">
      <c r="M349" s="114"/>
    </row>
    <row r="350" ht="12.75">
      <c r="M350" s="114"/>
    </row>
    <row r="351" ht="12.75">
      <c r="M351" s="114"/>
    </row>
    <row r="352" ht="12.75">
      <c r="M352" s="114"/>
    </row>
    <row r="353" ht="12.75">
      <c r="M353" s="114"/>
    </row>
    <row r="354" ht="12.75">
      <c r="M354" s="114"/>
    </row>
    <row r="355" ht="12.75">
      <c r="M355" s="114"/>
    </row>
    <row r="356" ht="12.75">
      <c r="M356" s="114"/>
    </row>
    <row r="357" ht="12.75">
      <c r="M357" s="114"/>
    </row>
    <row r="358" ht="12.75">
      <c r="M358" s="114"/>
    </row>
    <row r="359" ht="12.75">
      <c r="M359" s="114"/>
    </row>
    <row r="360" ht="12.75">
      <c r="M360" s="114"/>
    </row>
    <row r="361" ht="12.75">
      <c r="M361" s="114"/>
    </row>
    <row r="362" ht="12.75">
      <c r="M362" s="114"/>
    </row>
    <row r="363" ht="12.75">
      <c r="M363" s="114"/>
    </row>
    <row r="364" ht="12.75">
      <c r="M364" s="114"/>
    </row>
    <row r="365" ht="12.75">
      <c r="M365" s="114"/>
    </row>
    <row r="366" ht="12.75">
      <c r="M366" s="114"/>
    </row>
    <row r="367" ht="12.75">
      <c r="M367" s="114"/>
    </row>
    <row r="368" ht="12.75">
      <c r="M368" s="114"/>
    </row>
    <row r="369" ht="12.75">
      <c r="M369" s="114"/>
    </row>
    <row r="370" ht="12.75">
      <c r="M370" s="114"/>
    </row>
    <row r="371" ht="12.75">
      <c r="M371" s="114"/>
    </row>
    <row r="372" ht="12.75">
      <c r="M372" s="114"/>
    </row>
    <row r="373" ht="12.75">
      <c r="M373" s="114"/>
    </row>
    <row r="374" ht="12.75">
      <c r="M374" s="114"/>
    </row>
    <row r="375" ht="12.75">
      <c r="M375" s="114"/>
    </row>
    <row r="376" ht="12.75">
      <c r="M376" s="114"/>
    </row>
    <row r="377" ht="12.75">
      <c r="M377" s="114"/>
    </row>
    <row r="378" ht="12.75">
      <c r="M378" s="114"/>
    </row>
    <row r="379" ht="12.75">
      <c r="M379" s="114"/>
    </row>
    <row r="380" ht="12.75">
      <c r="M380" s="114"/>
    </row>
    <row r="381" ht="12.75">
      <c r="M381" s="114"/>
    </row>
    <row r="382" ht="12.75">
      <c r="M382" s="114"/>
    </row>
    <row r="383" ht="12.75">
      <c r="M383" s="114"/>
    </row>
    <row r="384" ht="12.75">
      <c r="M384" s="114"/>
    </row>
    <row r="385" ht="12.75">
      <c r="M385" s="114"/>
    </row>
    <row r="386" ht="12.75">
      <c r="M386" s="114"/>
    </row>
    <row r="387" ht="12.75">
      <c r="M387" s="114"/>
    </row>
    <row r="388" ht="12.75">
      <c r="M388" s="114"/>
    </row>
    <row r="389" ht="12.75">
      <c r="M389" s="114"/>
    </row>
    <row r="390" ht="12.75">
      <c r="M390" s="114"/>
    </row>
    <row r="391" ht="12.75">
      <c r="M391" s="114"/>
    </row>
    <row r="392" ht="12.75">
      <c r="M392" s="114"/>
    </row>
    <row r="393" ht="12.75">
      <c r="M393" s="114"/>
    </row>
    <row r="394" ht="12.75">
      <c r="M394" s="114"/>
    </row>
    <row r="395" ht="12.75">
      <c r="M395" s="114"/>
    </row>
    <row r="396" ht="12.75">
      <c r="M396" s="114"/>
    </row>
    <row r="397" ht="12.75">
      <c r="M397" s="114"/>
    </row>
    <row r="398" ht="12.75">
      <c r="M398" s="114"/>
    </row>
    <row r="399" ht="12.75">
      <c r="M399" s="114"/>
    </row>
    <row r="400" ht="12.75">
      <c r="M400" s="114"/>
    </row>
    <row r="401" ht="12.75">
      <c r="M401" s="114"/>
    </row>
    <row r="402" ht="12.75">
      <c r="M402" s="114"/>
    </row>
    <row r="403" ht="12.75">
      <c r="M403" s="114"/>
    </row>
    <row r="404" ht="12.75">
      <c r="M404" s="114"/>
    </row>
    <row r="405" ht="12.75">
      <c r="M405" s="114"/>
    </row>
    <row r="406" ht="12.75">
      <c r="M406" s="114"/>
    </row>
    <row r="407" ht="12.75">
      <c r="M407" s="114"/>
    </row>
    <row r="408" ht="12.75">
      <c r="M408" s="114"/>
    </row>
    <row r="409" ht="12.75">
      <c r="M409" s="114"/>
    </row>
    <row r="410" ht="12.75">
      <c r="M410" s="114"/>
    </row>
    <row r="411" ht="12.75">
      <c r="M411" s="114"/>
    </row>
    <row r="412" ht="12.75">
      <c r="M412" s="114"/>
    </row>
    <row r="413" ht="12.75">
      <c r="M413" s="114"/>
    </row>
    <row r="414" ht="12.75">
      <c r="M414" s="114"/>
    </row>
    <row r="415" ht="12.75">
      <c r="M415" s="114"/>
    </row>
    <row r="416" ht="12.75">
      <c r="M416" s="114"/>
    </row>
    <row r="417" ht="12.75">
      <c r="M417" s="114"/>
    </row>
    <row r="418" ht="12.75">
      <c r="M418" s="114"/>
    </row>
    <row r="419" ht="12.75">
      <c r="M419" s="114"/>
    </row>
    <row r="420" ht="12.75">
      <c r="M420" s="114"/>
    </row>
    <row r="421" ht="12.75">
      <c r="M421" s="114"/>
    </row>
    <row r="422" ht="12.75">
      <c r="M422" s="114"/>
    </row>
    <row r="423" ht="12.75">
      <c r="M423" s="114"/>
    </row>
    <row r="424" ht="12.75">
      <c r="M424" s="114"/>
    </row>
    <row r="425" ht="12.75">
      <c r="M425" s="114"/>
    </row>
    <row r="426" ht="12.75">
      <c r="M426" s="114"/>
    </row>
    <row r="427" ht="12.75">
      <c r="M427" s="114"/>
    </row>
    <row r="428" ht="12.75">
      <c r="M428" s="114"/>
    </row>
    <row r="429" ht="12.75">
      <c r="M429" s="114"/>
    </row>
    <row r="430" ht="12.75">
      <c r="M430" s="114"/>
    </row>
    <row r="431" ht="12.75">
      <c r="M431" s="114"/>
    </row>
    <row r="432" ht="12.75">
      <c r="M432" s="114"/>
    </row>
    <row r="433" ht="12.75">
      <c r="M433" s="114"/>
    </row>
    <row r="434" ht="12.75">
      <c r="M434" s="114"/>
    </row>
    <row r="435" ht="12.75">
      <c r="M435" s="114"/>
    </row>
    <row r="436" ht="12.75">
      <c r="M436" s="114"/>
    </row>
    <row r="437" ht="12.75">
      <c r="M437" s="114"/>
    </row>
    <row r="438" ht="12.75">
      <c r="M438" s="114"/>
    </row>
    <row r="439" ht="12.75">
      <c r="M439" s="114"/>
    </row>
    <row r="440" ht="12.75">
      <c r="M440" s="114"/>
    </row>
    <row r="441" ht="12.75">
      <c r="M441" s="114"/>
    </row>
    <row r="442" ht="12.75">
      <c r="M442" s="114"/>
    </row>
    <row r="443" ht="12.75">
      <c r="M443" s="114"/>
    </row>
    <row r="444" ht="12.75">
      <c r="M444" s="114"/>
    </row>
    <row r="445" ht="12.75">
      <c r="M445" s="114"/>
    </row>
    <row r="446" ht="12.75">
      <c r="M446" s="114"/>
    </row>
    <row r="447" ht="12.75">
      <c r="M447" s="114"/>
    </row>
    <row r="448" ht="12.75">
      <c r="M448" s="114"/>
    </row>
    <row r="449" ht="12.75">
      <c r="M449" s="114"/>
    </row>
    <row r="450" ht="12.75">
      <c r="M450" s="114"/>
    </row>
    <row r="451" ht="12.75">
      <c r="M451" s="114"/>
    </row>
    <row r="452" ht="12.75">
      <c r="M452" s="114"/>
    </row>
    <row r="453" ht="12.75">
      <c r="M453" s="114"/>
    </row>
    <row r="454" ht="12.75">
      <c r="M454" s="114"/>
    </row>
    <row r="455" ht="12.75">
      <c r="M455" s="114"/>
    </row>
    <row r="456" ht="12.75">
      <c r="M456" s="114"/>
    </row>
    <row r="457" ht="12.75">
      <c r="M457" s="114"/>
    </row>
    <row r="458" ht="12.75">
      <c r="M458" s="114"/>
    </row>
    <row r="459" ht="12.75">
      <c r="M459" s="114"/>
    </row>
    <row r="460" ht="12.75">
      <c r="M460" s="114"/>
    </row>
    <row r="461" ht="12.75">
      <c r="M461" s="114"/>
    </row>
    <row r="462" ht="12.75">
      <c r="M462" s="114"/>
    </row>
    <row r="463" ht="12.75">
      <c r="M463" s="114"/>
    </row>
    <row r="464" ht="12.75">
      <c r="M464" s="114"/>
    </row>
    <row r="465" ht="12.75">
      <c r="M465" s="114"/>
    </row>
    <row r="466" ht="12.75">
      <c r="M466" s="114"/>
    </row>
    <row r="467" ht="12.75">
      <c r="M467" s="114"/>
    </row>
    <row r="468" ht="12.75">
      <c r="M468" s="114"/>
    </row>
    <row r="469" ht="12.75">
      <c r="M469" s="114"/>
    </row>
    <row r="470" ht="12.75">
      <c r="M470" s="114"/>
    </row>
    <row r="471" ht="12.75">
      <c r="M471" s="114"/>
    </row>
    <row r="472" ht="12.75">
      <c r="M472" s="114"/>
    </row>
    <row r="473" ht="12.75">
      <c r="M473" s="114"/>
    </row>
    <row r="474" ht="12.75">
      <c r="M474" s="114"/>
    </row>
    <row r="475" ht="12.75">
      <c r="M475" s="114"/>
    </row>
    <row r="476" ht="12.75">
      <c r="M476" s="114"/>
    </row>
    <row r="477" ht="12.75">
      <c r="M477" s="114"/>
    </row>
    <row r="478" ht="12.75">
      <c r="M478" s="114"/>
    </row>
    <row r="479" ht="12.75">
      <c r="M479" s="114"/>
    </row>
    <row r="480" ht="12.75">
      <c r="M480" s="114"/>
    </row>
    <row r="481" ht="12.75">
      <c r="M481" s="114"/>
    </row>
    <row r="482" ht="12.75">
      <c r="M482" s="114"/>
    </row>
    <row r="483" ht="12.75">
      <c r="M483" s="114"/>
    </row>
    <row r="484" ht="12.75">
      <c r="M484" s="114"/>
    </row>
    <row r="485" ht="12.75">
      <c r="M485" s="114"/>
    </row>
    <row r="486" ht="12.75">
      <c r="M486" s="114"/>
    </row>
    <row r="487" ht="12.75">
      <c r="M487" s="114"/>
    </row>
    <row r="488" ht="12.75">
      <c r="M488" s="114"/>
    </row>
    <row r="489" ht="12.75">
      <c r="M489" s="114"/>
    </row>
    <row r="490" ht="12.75">
      <c r="M490" s="114"/>
    </row>
    <row r="491" ht="12.75">
      <c r="M491" s="114"/>
    </row>
    <row r="492" ht="12.75">
      <c r="M492" s="114"/>
    </row>
    <row r="493" ht="12.75">
      <c r="M493" s="114"/>
    </row>
    <row r="494" ht="12.75">
      <c r="M494" s="114"/>
    </row>
    <row r="495" ht="12.75">
      <c r="M495" s="114"/>
    </row>
    <row r="496" ht="12.75">
      <c r="M496" s="114"/>
    </row>
    <row r="497" ht="12.75">
      <c r="M497" s="114"/>
    </row>
    <row r="498" ht="12.75">
      <c r="M498" s="114"/>
    </row>
    <row r="499" ht="12.75">
      <c r="M499" s="114"/>
    </row>
    <row r="500" ht="12.75">
      <c r="M500" s="114"/>
    </row>
    <row r="501" ht="12.75">
      <c r="M501" s="114"/>
    </row>
    <row r="502" ht="12.75">
      <c r="M502" s="114"/>
    </row>
    <row r="503" ht="12.75">
      <c r="M503" s="114"/>
    </row>
    <row r="504" ht="12.75">
      <c r="M504" s="114"/>
    </row>
    <row r="505" ht="12.75">
      <c r="M505" s="114"/>
    </row>
    <row r="506" ht="12.75">
      <c r="M506" s="114"/>
    </row>
    <row r="507" ht="12.75">
      <c r="M507" s="114"/>
    </row>
    <row r="508" ht="12.75">
      <c r="M508" s="114"/>
    </row>
    <row r="509" ht="12.75">
      <c r="M509" s="114"/>
    </row>
    <row r="510" ht="12.75">
      <c r="M510" s="114"/>
    </row>
    <row r="511" ht="12.75">
      <c r="M511" s="114"/>
    </row>
    <row r="512" ht="12.75">
      <c r="M512" s="114"/>
    </row>
    <row r="513" ht="12.75">
      <c r="M513" s="114"/>
    </row>
    <row r="514" ht="12.75">
      <c r="M514" s="114"/>
    </row>
    <row r="515" ht="12.75">
      <c r="M515" s="114"/>
    </row>
    <row r="516" ht="12.75">
      <c r="M516" s="114"/>
    </row>
    <row r="517" ht="12.75">
      <c r="M517" s="114"/>
    </row>
    <row r="518" ht="12.75">
      <c r="M518" s="114"/>
    </row>
    <row r="519" ht="12.75">
      <c r="M519" s="114"/>
    </row>
    <row r="520" ht="12.75">
      <c r="M520" s="114"/>
    </row>
    <row r="521" ht="12.75">
      <c r="M521" s="114"/>
    </row>
    <row r="522" ht="12.75">
      <c r="M522" s="114"/>
    </row>
    <row r="523" ht="12.75">
      <c r="M523" s="114"/>
    </row>
    <row r="524" ht="12.75">
      <c r="M524" s="114"/>
    </row>
    <row r="525" ht="12.75">
      <c r="M525" s="114"/>
    </row>
    <row r="526" ht="12.75">
      <c r="M526" s="114"/>
    </row>
    <row r="527" ht="12.75">
      <c r="M527" s="114"/>
    </row>
    <row r="528" ht="12.75">
      <c r="M528" s="114"/>
    </row>
    <row r="529" ht="12.75">
      <c r="M529" s="114"/>
    </row>
    <row r="530" ht="12.75">
      <c r="M530" s="114"/>
    </row>
    <row r="531" ht="12.75">
      <c r="M531" s="114"/>
    </row>
    <row r="532" ht="12.75">
      <c r="M532" s="114"/>
    </row>
    <row r="533" ht="12.75">
      <c r="M533" s="114"/>
    </row>
    <row r="534" ht="12.75">
      <c r="M534" s="114"/>
    </row>
    <row r="535" ht="12.75">
      <c r="M535" s="114"/>
    </row>
    <row r="536" ht="12.75">
      <c r="M536" s="114"/>
    </row>
    <row r="537" ht="12.75">
      <c r="M537" s="114"/>
    </row>
    <row r="538" ht="12.75">
      <c r="M538" s="114"/>
    </row>
    <row r="539" ht="12.75">
      <c r="M539" s="114"/>
    </row>
    <row r="540" ht="12.75">
      <c r="M540" s="114"/>
    </row>
    <row r="541" ht="12.75">
      <c r="M541" s="114"/>
    </row>
    <row r="542" ht="12.75">
      <c r="M542" s="114"/>
    </row>
    <row r="543" ht="12.75">
      <c r="M543" s="114"/>
    </row>
    <row r="544" ht="12.75">
      <c r="M544" s="114"/>
    </row>
    <row r="545" ht="12.75">
      <c r="M545" s="114"/>
    </row>
    <row r="546" ht="12.75">
      <c r="M546" s="114"/>
    </row>
    <row r="547" ht="12.75">
      <c r="M547" s="114"/>
    </row>
    <row r="548" ht="12.75">
      <c r="M548" s="114"/>
    </row>
    <row r="549" ht="12.75">
      <c r="M549" s="114"/>
    </row>
    <row r="550" ht="12.75">
      <c r="M550" s="114"/>
    </row>
    <row r="551" ht="12.75">
      <c r="M551" s="114"/>
    </row>
    <row r="552" ht="12.75">
      <c r="M552" s="114"/>
    </row>
    <row r="553" ht="12.75">
      <c r="M553" s="114"/>
    </row>
    <row r="554" ht="12.75">
      <c r="M554" s="114"/>
    </row>
    <row r="555" ht="12.75">
      <c r="M555" s="114"/>
    </row>
    <row r="556" ht="12.75">
      <c r="M556" s="114"/>
    </row>
    <row r="557" ht="12.75">
      <c r="M557" s="114"/>
    </row>
    <row r="558" ht="12.75">
      <c r="M558" s="114"/>
    </row>
    <row r="559" ht="12.75">
      <c r="M559" s="114"/>
    </row>
    <row r="560" ht="12.75">
      <c r="M560" s="114"/>
    </row>
    <row r="561" ht="12.75">
      <c r="M561" s="114"/>
    </row>
    <row r="562" ht="12.75">
      <c r="M562" s="114"/>
    </row>
    <row r="563" ht="12.75">
      <c r="M563" s="114"/>
    </row>
    <row r="564" ht="12.75">
      <c r="M564" s="114"/>
    </row>
    <row r="565" ht="12.75">
      <c r="M565" s="114"/>
    </row>
    <row r="566" ht="12.75">
      <c r="M566" s="114"/>
    </row>
    <row r="567" ht="12.75">
      <c r="M567" s="114"/>
    </row>
    <row r="568" ht="12.75">
      <c r="M568" s="114"/>
    </row>
    <row r="569" ht="12.75">
      <c r="M569" s="114"/>
    </row>
    <row r="570" ht="12.75">
      <c r="M570" s="114"/>
    </row>
    <row r="571" ht="12.75">
      <c r="M571" s="114"/>
    </row>
    <row r="572" ht="12.75">
      <c r="M572" s="114"/>
    </row>
    <row r="573" ht="12.75">
      <c r="M573" s="114"/>
    </row>
    <row r="574" ht="12.75">
      <c r="M574" s="114"/>
    </row>
    <row r="575" ht="12.75">
      <c r="M575" s="114"/>
    </row>
    <row r="576" ht="12.75">
      <c r="M576" s="114"/>
    </row>
    <row r="577" ht="12.75">
      <c r="M577" s="114"/>
    </row>
    <row r="578" ht="12.75">
      <c r="M578" s="114"/>
    </row>
    <row r="579" ht="12.75">
      <c r="M579" s="114"/>
    </row>
    <row r="580" ht="12.75">
      <c r="M580" s="114"/>
    </row>
    <row r="581" ht="12.75">
      <c r="M581" s="114"/>
    </row>
    <row r="582" ht="12.75">
      <c r="M582" s="114"/>
    </row>
    <row r="583" ht="12.75">
      <c r="M583" s="114"/>
    </row>
    <row r="584" ht="12.75">
      <c r="M584" s="114"/>
    </row>
    <row r="585" ht="12.75">
      <c r="M585" s="114"/>
    </row>
    <row r="586" ht="12.75">
      <c r="M586" s="114"/>
    </row>
    <row r="587" ht="12.75">
      <c r="M587" s="114"/>
    </row>
    <row r="588" ht="12.75">
      <c r="M588" s="114"/>
    </row>
    <row r="589" ht="12.75">
      <c r="M589" s="114"/>
    </row>
    <row r="590" ht="12.75">
      <c r="M590" s="114"/>
    </row>
    <row r="591" ht="12.75">
      <c r="M591" s="114"/>
    </row>
    <row r="592" ht="12.75">
      <c r="M592" s="114"/>
    </row>
    <row r="593" ht="12.75">
      <c r="M593" s="114"/>
    </row>
    <row r="594" ht="12.75">
      <c r="M594" s="114"/>
    </row>
    <row r="595" ht="12.75">
      <c r="M595" s="114"/>
    </row>
    <row r="596" ht="12.75">
      <c r="M596" s="114"/>
    </row>
    <row r="597" ht="12.75">
      <c r="M597" s="114"/>
    </row>
    <row r="598" ht="12.75">
      <c r="M598" s="114"/>
    </row>
    <row r="599" ht="12.75">
      <c r="M599" s="114"/>
    </row>
    <row r="600" ht="12.75">
      <c r="M600" s="114"/>
    </row>
    <row r="601" ht="12.75">
      <c r="M601" s="114"/>
    </row>
    <row r="602" ht="12.75">
      <c r="M602" s="114"/>
    </row>
    <row r="603" ht="12.75">
      <c r="M603" s="114"/>
    </row>
    <row r="604" ht="12.75">
      <c r="M604" s="114"/>
    </row>
    <row r="605" ht="12.75">
      <c r="M605" s="114"/>
    </row>
    <row r="606" ht="12.75">
      <c r="M606" s="114"/>
    </row>
    <row r="607" ht="12.75">
      <c r="M607" s="114"/>
    </row>
    <row r="608" ht="12.75">
      <c r="M608" s="114"/>
    </row>
    <row r="609" ht="12.75">
      <c r="M609" s="114"/>
    </row>
    <row r="610" ht="12.75">
      <c r="M610" s="114"/>
    </row>
    <row r="611" ht="12.75">
      <c r="M611" s="114"/>
    </row>
    <row r="612" ht="12.75">
      <c r="M612" s="114"/>
    </row>
    <row r="613" ht="12.75">
      <c r="M613" s="114"/>
    </row>
    <row r="614" ht="12.75">
      <c r="M614" s="114"/>
    </row>
    <row r="615" ht="12.75">
      <c r="M615" s="114"/>
    </row>
    <row r="616" ht="12.75">
      <c r="M616" s="114"/>
    </row>
    <row r="617" ht="12.75">
      <c r="M617" s="114"/>
    </row>
    <row r="618" ht="12.75">
      <c r="M618" s="114"/>
    </row>
    <row r="619" ht="12.75">
      <c r="M619" s="114"/>
    </row>
    <row r="620" ht="12.75">
      <c r="M620" s="114"/>
    </row>
    <row r="621" ht="12.75">
      <c r="M621" s="114"/>
    </row>
    <row r="622" ht="12.75">
      <c r="M622" s="114"/>
    </row>
    <row r="623" ht="12.75">
      <c r="M623" s="114"/>
    </row>
    <row r="624" ht="12.75">
      <c r="M624" s="114"/>
    </row>
    <row r="625" ht="12.75">
      <c r="M625" s="114"/>
    </row>
    <row r="626" ht="12.75">
      <c r="M626" s="114"/>
    </row>
    <row r="627" ht="12.75">
      <c r="M627" s="114"/>
    </row>
    <row r="628" ht="12.75">
      <c r="M628" s="114"/>
    </row>
    <row r="629" ht="12.75">
      <c r="M629" s="114"/>
    </row>
    <row r="630" ht="12.75">
      <c r="M630" s="114"/>
    </row>
    <row r="631" ht="12.75">
      <c r="M631" s="114"/>
    </row>
    <row r="632" ht="12.75">
      <c r="M632" s="114"/>
    </row>
    <row r="633" ht="12.75">
      <c r="M633" s="114"/>
    </row>
    <row r="634" ht="12.75">
      <c r="M634" s="114"/>
    </row>
    <row r="635" ht="12.75">
      <c r="M635" s="114"/>
    </row>
    <row r="636" ht="12.75">
      <c r="M636" s="114"/>
    </row>
    <row r="637" ht="12.75">
      <c r="M637" s="114"/>
    </row>
    <row r="638" ht="12.75">
      <c r="M638" s="114"/>
    </row>
    <row r="639" ht="12.75">
      <c r="M639" s="114"/>
    </row>
    <row r="640" ht="12.75">
      <c r="M640" s="114"/>
    </row>
    <row r="641" ht="12.75">
      <c r="M641" s="114"/>
    </row>
    <row r="642" ht="12.75">
      <c r="M642" s="114"/>
    </row>
    <row r="643" ht="12.75">
      <c r="M643" s="114"/>
    </row>
    <row r="644" ht="12.75">
      <c r="M644" s="114"/>
    </row>
    <row r="645" ht="12.75">
      <c r="M645" s="114"/>
    </row>
    <row r="646" ht="12.75">
      <c r="M646" s="114"/>
    </row>
    <row r="647" ht="12.75">
      <c r="M647" s="114"/>
    </row>
    <row r="648" ht="12.75">
      <c r="M648" s="114"/>
    </row>
    <row r="649" ht="12.75">
      <c r="M649" s="114"/>
    </row>
    <row r="650" ht="12.75">
      <c r="M650" s="114"/>
    </row>
    <row r="651" ht="12.75">
      <c r="M651" s="114"/>
    </row>
    <row r="652" ht="12.75">
      <c r="M652" s="114"/>
    </row>
    <row r="653" ht="12.75">
      <c r="M653" s="114"/>
    </row>
    <row r="654" ht="12.75">
      <c r="M654" s="114"/>
    </row>
    <row r="655" ht="12.75">
      <c r="M655" s="114"/>
    </row>
    <row r="656" ht="12.75">
      <c r="M656" s="114"/>
    </row>
    <row r="657" ht="12.75">
      <c r="M657" s="114"/>
    </row>
    <row r="658" ht="12.75">
      <c r="M658" s="114"/>
    </row>
    <row r="659" ht="12.75">
      <c r="M659" s="114"/>
    </row>
    <row r="660" ht="12.75">
      <c r="M660" s="114"/>
    </row>
    <row r="661" ht="12.75">
      <c r="M661" s="114"/>
    </row>
    <row r="662" ht="12.75">
      <c r="M662" s="114"/>
    </row>
    <row r="663" ht="12.75">
      <c r="M663" s="114"/>
    </row>
    <row r="664" ht="12.75">
      <c r="M664" s="114"/>
    </row>
    <row r="665" ht="12.75">
      <c r="M665" s="114"/>
    </row>
    <row r="666" ht="12.75">
      <c r="M666" s="114"/>
    </row>
    <row r="667" ht="12.75">
      <c r="M667" s="114"/>
    </row>
    <row r="668" ht="12.75">
      <c r="M668" s="114"/>
    </row>
    <row r="669" ht="12.75">
      <c r="M669" s="114"/>
    </row>
    <row r="670" ht="12.75">
      <c r="M670" s="114"/>
    </row>
    <row r="671" ht="12.75">
      <c r="M671" s="114"/>
    </row>
    <row r="672" ht="12.75">
      <c r="M672" s="114"/>
    </row>
    <row r="673" ht="12.75">
      <c r="M673" s="114"/>
    </row>
    <row r="674" ht="12.75">
      <c r="M674" s="114"/>
    </row>
    <row r="675" ht="12.75">
      <c r="M675" s="114"/>
    </row>
    <row r="676" ht="12.75">
      <c r="M676" s="114"/>
    </row>
    <row r="677" ht="12.75">
      <c r="M677" s="114"/>
    </row>
    <row r="678" ht="12.75">
      <c r="M678" s="114"/>
    </row>
    <row r="679" ht="12.75">
      <c r="M679" s="114"/>
    </row>
    <row r="680" ht="12.75">
      <c r="M680" s="114"/>
    </row>
    <row r="681" ht="12.75">
      <c r="M681" s="114"/>
    </row>
    <row r="682" ht="12.75">
      <c r="M682" s="114"/>
    </row>
    <row r="683" ht="12.75">
      <c r="M683" s="114"/>
    </row>
    <row r="684" ht="12.75">
      <c r="M684" s="114"/>
    </row>
    <row r="685" ht="12.75">
      <c r="M685" s="114"/>
    </row>
    <row r="686" ht="12.75">
      <c r="M686" s="114"/>
    </row>
    <row r="687" ht="12.75">
      <c r="M687" s="114"/>
    </row>
    <row r="688" ht="12.75">
      <c r="M688" s="114"/>
    </row>
    <row r="689" ht="12.75">
      <c r="M689" s="114"/>
    </row>
    <row r="690" ht="12.75">
      <c r="M690" s="114"/>
    </row>
    <row r="691" ht="12.75">
      <c r="M691" s="114"/>
    </row>
    <row r="692" ht="12.75">
      <c r="M692" s="114"/>
    </row>
    <row r="693" ht="12.75">
      <c r="M693" s="114"/>
    </row>
    <row r="694" ht="12.75">
      <c r="M694" s="114"/>
    </row>
    <row r="695" ht="12.75">
      <c r="M695" s="114"/>
    </row>
    <row r="696" ht="12.75">
      <c r="M696" s="114"/>
    </row>
    <row r="697" ht="12.75">
      <c r="M697" s="114"/>
    </row>
    <row r="698" ht="12.75">
      <c r="M698" s="114"/>
    </row>
    <row r="699" ht="12.75">
      <c r="M699" s="114"/>
    </row>
    <row r="700" ht="12.75">
      <c r="M700" s="114"/>
    </row>
    <row r="701" ht="12.75">
      <c r="M701" s="114"/>
    </row>
    <row r="702" ht="12.75">
      <c r="M702" s="114"/>
    </row>
    <row r="703" ht="12.75">
      <c r="M703" s="114"/>
    </row>
    <row r="704" ht="12.75">
      <c r="M704" s="114"/>
    </row>
    <row r="705" ht="12.75">
      <c r="M705" s="114"/>
    </row>
    <row r="706" ht="12.75">
      <c r="M706" s="114"/>
    </row>
    <row r="707" ht="12.75">
      <c r="M707" s="114"/>
    </row>
    <row r="708" ht="12.75">
      <c r="M708" s="114"/>
    </row>
    <row r="709" ht="12.75">
      <c r="M709" s="114"/>
    </row>
    <row r="710" ht="12.75">
      <c r="M710" s="114"/>
    </row>
    <row r="711" ht="12.75">
      <c r="M711" s="114"/>
    </row>
    <row r="712" ht="12.75">
      <c r="M712" s="114"/>
    </row>
    <row r="713" ht="12.75">
      <c r="M713" s="114"/>
    </row>
    <row r="714" ht="12.75">
      <c r="M714" s="114"/>
    </row>
    <row r="715" ht="12.75">
      <c r="M715" s="114"/>
    </row>
    <row r="716" ht="12.75">
      <c r="M716" s="114"/>
    </row>
    <row r="717" ht="12.75">
      <c r="M717" s="114"/>
    </row>
    <row r="718" ht="12.75">
      <c r="M718" s="114"/>
    </row>
    <row r="719" ht="12.75">
      <c r="M719" s="114"/>
    </row>
    <row r="720" ht="12.75">
      <c r="M720" s="114"/>
    </row>
    <row r="721" ht="12.75">
      <c r="M721" s="114"/>
    </row>
    <row r="722" ht="12.75">
      <c r="M722" s="114"/>
    </row>
    <row r="723" ht="12.75">
      <c r="M723" s="114"/>
    </row>
    <row r="724" ht="12.75">
      <c r="M724" s="114"/>
    </row>
    <row r="725" ht="12.75">
      <c r="M725" s="114"/>
    </row>
    <row r="726" ht="12.75">
      <c r="M726" s="114"/>
    </row>
    <row r="727" ht="12.75">
      <c r="M727" s="114"/>
    </row>
    <row r="728" ht="12.75">
      <c r="M728" s="114"/>
    </row>
    <row r="729" ht="12.75">
      <c r="M729" s="114"/>
    </row>
    <row r="730" ht="12.75">
      <c r="M730" s="114"/>
    </row>
    <row r="731" ht="12.75">
      <c r="M731" s="114"/>
    </row>
    <row r="732" ht="12.75">
      <c r="M732" s="114"/>
    </row>
    <row r="733" ht="12.75">
      <c r="M733" s="114"/>
    </row>
    <row r="734" ht="12.75">
      <c r="M734" s="114"/>
    </row>
    <row r="735" ht="12.75">
      <c r="M735" s="114"/>
    </row>
    <row r="736" ht="12.75">
      <c r="M736" s="114"/>
    </row>
    <row r="737" ht="12.75">
      <c r="M737" s="114"/>
    </row>
    <row r="738" ht="12.75">
      <c r="M738" s="114"/>
    </row>
    <row r="739" ht="12.75">
      <c r="M739" s="114"/>
    </row>
    <row r="740" ht="12.75">
      <c r="M740" s="114"/>
    </row>
    <row r="741" ht="12.75">
      <c r="M741" s="114"/>
    </row>
    <row r="742" ht="12.75">
      <c r="M742" s="114"/>
    </row>
    <row r="743" ht="12.75">
      <c r="M743" s="114"/>
    </row>
    <row r="744" ht="12.75">
      <c r="M744" s="114"/>
    </row>
    <row r="745" ht="12.75">
      <c r="M745" s="114"/>
    </row>
    <row r="746" ht="12.75">
      <c r="M746" s="114"/>
    </row>
    <row r="747" ht="12.75">
      <c r="M747" s="114"/>
    </row>
    <row r="748" ht="12.75">
      <c r="M748" s="114"/>
    </row>
    <row r="749" ht="12.75">
      <c r="M749" s="114"/>
    </row>
    <row r="750" ht="12.75">
      <c r="M750" s="114"/>
    </row>
    <row r="751" ht="12.75">
      <c r="M751" s="114"/>
    </row>
    <row r="752" ht="12.75">
      <c r="M752" s="114"/>
    </row>
    <row r="753" ht="12.75">
      <c r="M753" s="114"/>
    </row>
    <row r="754" ht="12.75">
      <c r="M754" s="114"/>
    </row>
    <row r="755" ht="12.75">
      <c r="M755" s="114"/>
    </row>
    <row r="756" ht="12.75">
      <c r="M756" s="114"/>
    </row>
    <row r="757" ht="12.75">
      <c r="M757" s="114"/>
    </row>
    <row r="758" ht="12.75">
      <c r="M758" s="114"/>
    </row>
    <row r="759" ht="12.75">
      <c r="M759" s="114"/>
    </row>
    <row r="760" ht="12.75">
      <c r="M760" s="114"/>
    </row>
    <row r="761" ht="12.75">
      <c r="M761" s="114"/>
    </row>
    <row r="762" ht="12.75">
      <c r="M762" s="114"/>
    </row>
    <row r="763" ht="12.75">
      <c r="M763" s="114"/>
    </row>
    <row r="764" ht="12.75">
      <c r="M764" s="114"/>
    </row>
    <row r="765" ht="12.75">
      <c r="M765" s="114"/>
    </row>
    <row r="766" ht="12.75">
      <c r="M766" s="114"/>
    </row>
    <row r="767" ht="12.75">
      <c r="M767" s="114"/>
    </row>
    <row r="768" ht="12.75">
      <c r="M768" s="114"/>
    </row>
    <row r="769" ht="12.75">
      <c r="M769" s="114"/>
    </row>
    <row r="770" ht="12.75">
      <c r="M770" s="114"/>
    </row>
    <row r="771" ht="12.75">
      <c r="M771" s="114"/>
    </row>
    <row r="772" ht="12.75">
      <c r="M772" s="114"/>
    </row>
    <row r="773" ht="12.75">
      <c r="M773" s="114"/>
    </row>
    <row r="774" ht="12.75">
      <c r="M774" s="114"/>
    </row>
    <row r="775" ht="12.75">
      <c r="M775" s="114"/>
    </row>
    <row r="776" ht="12.75">
      <c r="M776" s="114"/>
    </row>
    <row r="777" ht="12.75">
      <c r="M777" s="114"/>
    </row>
    <row r="778" ht="12.75">
      <c r="M778" s="114"/>
    </row>
    <row r="779" ht="12.75">
      <c r="M779" s="114"/>
    </row>
    <row r="780" ht="12.75">
      <c r="M780" s="114"/>
    </row>
    <row r="781" ht="12.75">
      <c r="M781" s="114"/>
    </row>
    <row r="782" ht="12.75">
      <c r="M782" s="114"/>
    </row>
    <row r="783" ht="12.75">
      <c r="M783" s="114"/>
    </row>
    <row r="784" ht="12.75">
      <c r="M784" s="114"/>
    </row>
    <row r="785" ht="12.75">
      <c r="M785" s="114"/>
    </row>
    <row r="786" ht="12.75">
      <c r="M786" s="114"/>
    </row>
    <row r="787" ht="12.75">
      <c r="M787" s="114"/>
    </row>
    <row r="788" ht="12.75">
      <c r="M788" s="114"/>
    </row>
    <row r="789" ht="12.75">
      <c r="M789" s="114"/>
    </row>
    <row r="790" ht="12.75">
      <c r="M790" s="114"/>
    </row>
    <row r="791" ht="12.75">
      <c r="M791" s="114"/>
    </row>
    <row r="792" ht="12.75">
      <c r="M792" s="114"/>
    </row>
    <row r="793" ht="12.75">
      <c r="M793" s="114"/>
    </row>
    <row r="794" ht="12.75">
      <c r="M794" s="114"/>
    </row>
    <row r="795" ht="12.75">
      <c r="M795" s="114"/>
    </row>
    <row r="796" ht="12.75">
      <c r="M796" s="114"/>
    </row>
    <row r="797" ht="12.75">
      <c r="M797" s="114"/>
    </row>
    <row r="798" ht="12.75">
      <c r="M798" s="114"/>
    </row>
    <row r="799" ht="12.75">
      <c r="M799" s="114"/>
    </row>
    <row r="800" ht="12.75">
      <c r="M800" s="114"/>
    </row>
    <row r="801" ht="12.75">
      <c r="M801" s="114"/>
    </row>
    <row r="802" ht="12.75">
      <c r="M802" s="114"/>
    </row>
    <row r="803" ht="12.75">
      <c r="M803" s="114"/>
    </row>
    <row r="804" ht="12.75">
      <c r="M804" s="114"/>
    </row>
    <row r="805" ht="12.75">
      <c r="M805" s="114"/>
    </row>
    <row r="806" ht="12.75">
      <c r="M806" s="114"/>
    </row>
    <row r="807" ht="12.75">
      <c r="M807" s="114"/>
    </row>
    <row r="808" ht="12.75">
      <c r="M808" s="114"/>
    </row>
    <row r="809" ht="12.75">
      <c r="M809" s="114"/>
    </row>
    <row r="810" ht="12.75">
      <c r="M810" s="114"/>
    </row>
    <row r="811" ht="12.75">
      <c r="M811" s="114"/>
    </row>
    <row r="812" ht="12.75">
      <c r="M812" s="114"/>
    </row>
    <row r="813" ht="12.75">
      <c r="M813" s="114"/>
    </row>
    <row r="814" ht="12.75">
      <c r="M814" s="114"/>
    </row>
    <row r="815" ht="12.75">
      <c r="M815" s="114"/>
    </row>
    <row r="816" ht="12.75">
      <c r="M816" s="114"/>
    </row>
    <row r="817" ht="12.75">
      <c r="M817" s="114"/>
    </row>
    <row r="818" ht="12.75">
      <c r="M818" s="114"/>
    </row>
    <row r="819" ht="12.75">
      <c r="M819" s="114"/>
    </row>
    <row r="820" ht="12.75">
      <c r="M820" s="114"/>
    </row>
    <row r="821" ht="12.75">
      <c r="M821" s="114"/>
    </row>
    <row r="822" ht="12.75">
      <c r="M822" s="114"/>
    </row>
    <row r="823" ht="12.75">
      <c r="M823" s="114"/>
    </row>
    <row r="824" ht="12.75">
      <c r="M824" s="114"/>
    </row>
    <row r="825" ht="12.75">
      <c r="M825" s="114"/>
    </row>
    <row r="826" ht="12.75">
      <c r="M826" s="114"/>
    </row>
    <row r="827" ht="12.75">
      <c r="M827" s="114"/>
    </row>
    <row r="828" ht="12.75">
      <c r="M828" s="114"/>
    </row>
    <row r="829" ht="12.75">
      <c r="M829" s="114"/>
    </row>
    <row r="830" ht="12.75">
      <c r="M830" s="114"/>
    </row>
    <row r="831" ht="12.75">
      <c r="M831" s="114"/>
    </row>
    <row r="832" ht="12.75">
      <c r="M832" s="114"/>
    </row>
    <row r="833" ht="12.75">
      <c r="M833" s="114"/>
    </row>
    <row r="834" ht="12.75">
      <c r="M834" s="114"/>
    </row>
    <row r="835" ht="12.75">
      <c r="M835" s="114"/>
    </row>
    <row r="836" ht="12.75">
      <c r="M836" s="114"/>
    </row>
    <row r="837" ht="12.75">
      <c r="M837" s="114"/>
    </row>
    <row r="838" ht="12.75">
      <c r="M838" s="114"/>
    </row>
    <row r="839" ht="12.75">
      <c r="M839" s="114"/>
    </row>
    <row r="840" ht="12.75">
      <c r="M840" s="114"/>
    </row>
    <row r="841" ht="12.75">
      <c r="M841" s="114"/>
    </row>
    <row r="842" ht="12.75">
      <c r="M842" s="114"/>
    </row>
    <row r="843" ht="12.75">
      <c r="M843" s="114"/>
    </row>
    <row r="844" ht="12.75">
      <c r="M844" s="114"/>
    </row>
    <row r="845" ht="12.75">
      <c r="M845" s="114"/>
    </row>
    <row r="846" ht="12.75">
      <c r="M846" s="114"/>
    </row>
    <row r="847" ht="12.75">
      <c r="M847" s="114"/>
    </row>
    <row r="848" ht="12.75">
      <c r="M848" s="114"/>
    </row>
    <row r="849" ht="12.75">
      <c r="M849" s="114"/>
    </row>
    <row r="850" ht="12.75">
      <c r="M850" s="114"/>
    </row>
    <row r="851" ht="12.75">
      <c r="M851" s="114"/>
    </row>
    <row r="852" ht="12.75">
      <c r="M852" s="114"/>
    </row>
    <row r="853" ht="12.75">
      <c r="M853" s="114"/>
    </row>
    <row r="854" ht="12.75">
      <c r="M854" s="114"/>
    </row>
    <row r="855" ht="12.75">
      <c r="M855" s="114"/>
    </row>
    <row r="856" ht="12.75">
      <c r="M856" s="114"/>
    </row>
    <row r="857" ht="12.75">
      <c r="M857" s="114"/>
    </row>
    <row r="858" ht="12.75">
      <c r="M858" s="114"/>
    </row>
    <row r="859" ht="12.75">
      <c r="M859" s="114"/>
    </row>
    <row r="860" ht="12.75">
      <c r="M860" s="114"/>
    </row>
    <row r="861" ht="12.75">
      <c r="M861" s="114"/>
    </row>
    <row r="862" ht="12.75">
      <c r="M862" s="114"/>
    </row>
    <row r="863" ht="12.75">
      <c r="M863" s="114"/>
    </row>
    <row r="864" ht="12.75">
      <c r="M864" s="114"/>
    </row>
    <row r="865" ht="12.75">
      <c r="M865" s="114"/>
    </row>
    <row r="866" ht="12.75">
      <c r="M866" s="114"/>
    </row>
    <row r="867" ht="12.75">
      <c r="M867" s="114"/>
    </row>
    <row r="868" ht="12.75">
      <c r="M868" s="114"/>
    </row>
    <row r="869" ht="12.75">
      <c r="M869" s="114"/>
    </row>
    <row r="870" ht="12.75">
      <c r="M870" s="114"/>
    </row>
    <row r="871" ht="12.75">
      <c r="M871" s="114"/>
    </row>
    <row r="872" ht="12.75">
      <c r="M872" s="114"/>
    </row>
    <row r="873" ht="12.75">
      <c r="M873" s="114"/>
    </row>
    <row r="874" ht="12.75">
      <c r="M874" s="114"/>
    </row>
    <row r="875" ht="12.75">
      <c r="M875" s="114"/>
    </row>
    <row r="876" ht="12.75">
      <c r="M876" s="114"/>
    </row>
    <row r="877" ht="12.75">
      <c r="M877" s="114"/>
    </row>
    <row r="878" ht="12.75">
      <c r="M878" s="114"/>
    </row>
    <row r="879" ht="12.75">
      <c r="M879" s="114"/>
    </row>
    <row r="880" ht="12.75">
      <c r="M880" s="114"/>
    </row>
    <row r="881" ht="12.75">
      <c r="M881" s="114"/>
    </row>
    <row r="882" ht="12.75">
      <c r="M882" s="114"/>
    </row>
    <row r="883" ht="12.75">
      <c r="M883" s="114"/>
    </row>
    <row r="884" ht="12.75">
      <c r="M884" s="114"/>
    </row>
    <row r="885" ht="12.75">
      <c r="M885" s="114"/>
    </row>
    <row r="886" ht="12.75">
      <c r="M886" s="114"/>
    </row>
    <row r="887" ht="12.75">
      <c r="M887" s="114"/>
    </row>
    <row r="888" ht="12.75">
      <c r="M888" s="114"/>
    </row>
    <row r="889" ht="12.75">
      <c r="M889" s="114"/>
    </row>
    <row r="890" ht="12.75">
      <c r="M890" s="114"/>
    </row>
    <row r="891" ht="12.75">
      <c r="M891" s="114"/>
    </row>
    <row r="892" ht="12.75">
      <c r="M892" s="114"/>
    </row>
    <row r="893" ht="12.75">
      <c r="M893" s="114"/>
    </row>
    <row r="894" ht="12.75">
      <c r="M894" s="114"/>
    </row>
    <row r="895" ht="12.75">
      <c r="M895" s="114"/>
    </row>
    <row r="896" ht="12.75">
      <c r="M896" s="114"/>
    </row>
    <row r="897" ht="12.75">
      <c r="M897" s="114"/>
    </row>
    <row r="898" ht="12.75">
      <c r="M898" s="114"/>
    </row>
    <row r="899" ht="12.75">
      <c r="M899" s="114"/>
    </row>
    <row r="900" ht="12.75">
      <c r="M900" s="114"/>
    </row>
    <row r="901" ht="12.75">
      <c r="M901" s="114"/>
    </row>
    <row r="902" ht="12.75">
      <c r="M902" s="114"/>
    </row>
    <row r="903" ht="12.75">
      <c r="M903" s="114"/>
    </row>
    <row r="904" ht="12.75">
      <c r="M904" s="114"/>
    </row>
    <row r="905" ht="12.75">
      <c r="M905" s="114"/>
    </row>
    <row r="906" ht="12.75">
      <c r="M906" s="114"/>
    </row>
    <row r="907" ht="12.75">
      <c r="M907" s="114"/>
    </row>
    <row r="908" ht="12.75">
      <c r="M908" s="114"/>
    </row>
    <row r="909" ht="12.75">
      <c r="M909" s="114"/>
    </row>
    <row r="910" ht="12.75">
      <c r="M910" s="114"/>
    </row>
    <row r="911" ht="12.75">
      <c r="M911" s="114"/>
    </row>
    <row r="912" ht="12.75">
      <c r="M912" s="114"/>
    </row>
    <row r="913" ht="12.75">
      <c r="M913" s="114"/>
    </row>
    <row r="914" ht="12.75">
      <c r="M914" s="114"/>
    </row>
    <row r="915" ht="12.75">
      <c r="M915" s="114"/>
    </row>
    <row r="916" ht="12.75">
      <c r="M916" s="114"/>
    </row>
    <row r="917" ht="12.75">
      <c r="M917" s="114"/>
    </row>
    <row r="918" ht="12.75">
      <c r="M918" s="114"/>
    </row>
    <row r="919" ht="12.75">
      <c r="M919" s="114"/>
    </row>
    <row r="920" ht="12.75">
      <c r="M920" s="114"/>
    </row>
    <row r="921" ht="12.75">
      <c r="M921" s="114"/>
    </row>
    <row r="922" ht="12.75">
      <c r="M922" s="114"/>
    </row>
    <row r="923" ht="12.75">
      <c r="M923" s="114"/>
    </row>
    <row r="924" ht="12.75">
      <c r="M924" s="114"/>
    </row>
    <row r="925" ht="12.75">
      <c r="M925" s="114"/>
    </row>
    <row r="926" ht="12.75">
      <c r="M926" s="114"/>
    </row>
    <row r="927" ht="12.75">
      <c r="M927" s="114"/>
    </row>
    <row r="928" ht="12.75">
      <c r="M928" s="114"/>
    </row>
    <row r="929" ht="12.75">
      <c r="M929" s="114"/>
    </row>
    <row r="930" ht="12.75">
      <c r="M930" s="114"/>
    </row>
    <row r="931" ht="12.75">
      <c r="M931" s="114"/>
    </row>
    <row r="932" ht="12.75">
      <c r="M932" s="114"/>
    </row>
    <row r="933" ht="12.75">
      <c r="M933" s="114"/>
    </row>
    <row r="934" ht="12.75">
      <c r="M934" s="114"/>
    </row>
    <row r="935" ht="12.75">
      <c r="M935" s="114"/>
    </row>
    <row r="936" ht="12.75">
      <c r="M936" s="114"/>
    </row>
    <row r="937" ht="12.75">
      <c r="M937" s="114"/>
    </row>
    <row r="938" ht="12.75">
      <c r="M938" s="114"/>
    </row>
    <row r="939" ht="12.75">
      <c r="M939" s="114"/>
    </row>
    <row r="940" ht="12.75">
      <c r="M940" s="114"/>
    </row>
    <row r="941" ht="12.75">
      <c r="M941" s="114"/>
    </row>
    <row r="942" ht="12.75">
      <c r="M942" s="114"/>
    </row>
    <row r="943" ht="12.75">
      <c r="M943" s="114"/>
    </row>
    <row r="944" ht="12.75">
      <c r="M944" s="114"/>
    </row>
    <row r="945" ht="12.75">
      <c r="M945" s="114"/>
    </row>
    <row r="946" ht="12.75">
      <c r="M946" s="114"/>
    </row>
    <row r="947" ht="12.75">
      <c r="M947" s="114"/>
    </row>
    <row r="948" ht="12.75">
      <c r="M948" s="114"/>
    </row>
    <row r="949" ht="12.75">
      <c r="M949" s="114"/>
    </row>
    <row r="950" ht="12.75">
      <c r="M950" s="114"/>
    </row>
  </sheetData>
  <sheetProtection password="C7C7" sheet="1" objects="1" scenarios="1"/>
  <mergeCells count="30">
    <mergeCell ref="B66:E66"/>
    <mergeCell ref="AC70:AC71"/>
    <mergeCell ref="Q8:X8"/>
    <mergeCell ref="Q71:AA72"/>
    <mergeCell ref="G2:H2"/>
    <mergeCell ref="X6:AC6"/>
    <mergeCell ref="E6:F6"/>
    <mergeCell ref="I2:M2"/>
    <mergeCell ref="C3:E3"/>
    <mergeCell ref="D19:E19"/>
    <mergeCell ref="R76:Z76"/>
    <mergeCell ref="I3:K3"/>
    <mergeCell ref="A2:A7"/>
    <mergeCell ref="A14:A34"/>
    <mergeCell ref="A42:A67"/>
    <mergeCell ref="C7:H7"/>
    <mergeCell ref="N7:O7"/>
    <mergeCell ref="B67:E67"/>
    <mergeCell ref="L9:N9"/>
    <mergeCell ref="D15:E15"/>
    <mergeCell ref="C2:E2"/>
    <mergeCell ref="A94:A99"/>
    <mergeCell ref="B86:E86"/>
    <mergeCell ref="B94:L99"/>
    <mergeCell ref="B82:E82"/>
    <mergeCell ref="B83:E83"/>
    <mergeCell ref="A82:A86"/>
    <mergeCell ref="B84:E84"/>
    <mergeCell ref="B85:E85"/>
    <mergeCell ref="D4:E4"/>
  </mergeCells>
  <dataValidations count="1">
    <dataValidation type="whole" allowBlank="1" showInputMessage="1" showErrorMessage="1" sqref="L7">
      <formula1>1</formula1>
      <formula2>3</formula2>
    </dataValidation>
  </dataValidations>
  <printOptions/>
  <pageMargins left="0.5905511811023623" right="0.3937007874015748" top="0.3937007874015748" bottom="0.3937007874015748" header="0.41" footer="0.3937007874015748"/>
  <pageSetup fitToHeight="4" horizontalDpi="600" verticalDpi="600" orientation="landscape" paperSize="9" scale="62" r:id="rId3"/>
  <rowBreaks count="2" manualBreakCount="2">
    <brk id="37" max="26" man="1"/>
    <brk id="77" max="26" man="1"/>
  </rowBreaks>
  <ignoredErrors>
    <ignoredError sqref="P83 Q46 Q55 Q58 Q60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2014-12-14T18:33:59Z</cp:lastPrinted>
  <dcterms:created xsi:type="dcterms:W3CDTF">2007-02-08T10:44:31Z</dcterms:created>
  <dcterms:modified xsi:type="dcterms:W3CDTF">2022-12-20T15:50:55Z</dcterms:modified>
  <cp:category/>
  <cp:version/>
  <cp:contentType/>
  <cp:contentStatus/>
</cp:coreProperties>
</file>